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120" yWindow="-96" windowWidth="20256" windowHeight="11760"/>
  </bookViews>
  <sheets>
    <sheet name="20-80" sheetId="3" r:id="rId1"/>
  </sheets>
  <definedNames>
    <definedName name="_xlnm.Print_Titles" localSheetId="0">'20-80'!$6:$7</definedName>
    <definedName name="_xlnm.Print_Area" localSheetId="0">'20-80'!$A$1:$E$198</definedName>
  </definedNames>
  <calcPr calcId="145621"/>
</workbook>
</file>

<file path=xl/calcChain.xml><?xml version="1.0" encoding="utf-8"?>
<calcChain xmlns="http://schemas.openxmlformats.org/spreadsheetml/2006/main">
  <c r="B91" i="3" l="1"/>
  <c r="C19" i="3" l="1"/>
  <c r="D19" i="3"/>
  <c r="B79" i="3"/>
  <c r="B78" i="3"/>
  <c r="B88" i="3"/>
  <c r="B87" i="3"/>
  <c r="B69" i="3"/>
  <c r="B60" i="3"/>
  <c r="B67" i="3"/>
  <c r="B66" i="3"/>
  <c r="B98" i="3"/>
  <c r="B82" i="3"/>
  <c r="B76" i="3"/>
  <c r="B75" i="3"/>
  <c r="B61" i="3"/>
  <c r="B58" i="3"/>
  <c r="B57" i="3"/>
  <c r="B55" i="3"/>
  <c r="B54" i="3"/>
  <c r="B73" i="3"/>
  <c r="B72" i="3"/>
  <c r="B101" i="3" l="1"/>
  <c r="B100" i="3"/>
  <c r="B93" i="3"/>
  <c r="B107" i="3"/>
  <c r="B106" i="3"/>
  <c r="B104" i="3"/>
  <c r="B103" i="3"/>
  <c r="B70" i="3"/>
  <c r="B110" i="3" l="1"/>
  <c r="B109" i="3"/>
  <c r="B97" i="3"/>
  <c r="B81" i="3"/>
  <c r="B23" i="3" l="1"/>
  <c r="C88" i="3"/>
  <c r="B85" i="3" l="1"/>
  <c r="B84" i="3"/>
  <c r="B94" i="3"/>
  <c r="B95" i="3" s="1"/>
  <c r="B189" i="3"/>
  <c r="E169" i="3"/>
  <c r="E124" i="3"/>
  <c r="C113" i="3"/>
  <c r="B113" i="3"/>
  <c r="L112" i="3"/>
  <c r="N112" i="3" s="1"/>
  <c r="C110" i="3"/>
  <c r="L109" i="3"/>
  <c r="N109" i="3" s="1"/>
  <c r="C107" i="3"/>
  <c r="L106" i="3"/>
  <c r="N106" i="3" s="1"/>
  <c r="C104" i="3"/>
  <c r="L103" i="3"/>
  <c r="N103" i="3" s="1"/>
  <c r="C101" i="3"/>
  <c r="L100" i="3"/>
  <c r="N100" i="3" s="1"/>
  <c r="C98" i="3"/>
  <c r="L97" i="3"/>
  <c r="N97" i="3" s="1"/>
  <c r="C95" i="3"/>
  <c r="L93" i="3"/>
  <c r="N93" i="3" s="1"/>
  <c r="C91" i="3"/>
  <c r="L90" i="3"/>
  <c r="N90" i="3" s="1"/>
  <c r="C85" i="3"/>
  <c r="L84" i="3"/>
  <c r="N84" i="3" s="1"/>
  <c r="C82" i="3"/>
  <c r="L81" i="3"/>
  <c r="N81" i="3" s="1"/>
  <c r="C79" i="3"/>
  <c r="L78" i="3"/>
  <c r="N78" i="3" s="1"/>
  <c r="C76" i="3"/>
  <c r="L75" i="3"/>
  <c r="N75" i="3" s="1"/>
  <c r="L72" i="3"/>
  <c r="N72" i="3" s="1"/>
  <c r="C70" i="3"/>
  <c r="L69" i="3"/>
  <c r="N69" i="3" s="1"/>
  <c r="C67" i="3"/>
  <c r="L66" i="3"/>
  <c r="N66" i="3" s="1"/>
  <c r="C61" i="3"/>
  <c r="L60" i="3"/>
  <c r="N60" i="3" s="1"/>
  <c r="C58" i="3"/>
  <c r="L57" i="3"/>
  <c r="N57" i="3" s="1"/>
  <c r="C55" i="3"/>
  <c r="L54" i="3"/>
  <c r="N54" i="3" s="1"/>
  <c r="E48" i="3"/>
  <c r="E49" i="3" s="1"/>
  <c r="E50" i="3" s="1"/>
  <c r="B48" i="3"/>
  <c r="B49" i="3" s="1"/>
  <c r="D42" i="3"/>
  <c r="B42" i="3"/>
  <c r="D39" i="3"/>
  <c r="B39" i="3"/>
  <c r="D36" i="3"/>
  <c r="B36" i="3"/>
  <c r="D33" i="3"/>
  <c r="B33" i="3"/>
  <c r="C29" i="3"/>
  <c r="B29" i="3"/>
  <c r="C26" i="3"/>
  <c r="C43" i="3" s="1"/>
  <c r="C50" i="3" s="1"/>
  <c r="B26" i="3"/>
  <c r="C64" i="3"/>
  <c r="B64" i="3"/>
  <c r="B18" i="3"/>
  <c r="E15" i="3"/>
  <c r="B15" i="3"/>
  <c r="C114" i="3" l="1"/>
  <c r="C190" i="3" s="1"/>
  <c r="B43" i="3"/>
  <c r="B50" i="3" s="1"/>
  <c r="B114" i="3"/>
  <c r="B190" i="3" s="1"/>
  <c r="B192" i="3" s="1"/>
  <c r="B20" i="3"/>
  <c r="B19" i="3"/>
  <c r="E20" i="3"/>
  <c r="E19" i="3"/>
  <c r="D43" i="3"/>
  <c r="E189" i="3"/>
  <c r="E190" i="3" s="1"/>
  <c r="E192" i="3" s="1"/>
  <c r="D192" i="3" l="1"/>
  <c r="D50" i="3"/>
  <c r="C192" i="3"/>
</calcChain>
</file>

<file path=xl/sharedStrings.xml><?xml version="1.0" encoding="utf-8"?>
<sst xmlns="http://schemas.openxmlformats.org/spreadsheetml/2006/main" count="199" uniqueCount="128">
  <si>
    <t xml:space="preserve">ПЕРЕЛІК                                                                                                                                                                                                                                                                                                                                                                                                                                                                                                                                                                       об’єктів будівництва, реконструкції, капітального та поточного середнього ремонтів автомобільних доріг загального користування місцевого значення, вулиць і доріг комунальної власності у населених пунктах  за рахунок субвенції з державного бюджету місцевим бюджетам у 2020 році </t>
  </si>
  <si>
    <t>Найменування об’єкта</t>
  </si>
  <si>
    <t>Обсяг фінансування, тис. гривень</t>
  </si>
  <si>
    <t xml:space="preserve">Введення в експлуатацію </t>
  </si>
  <si>
    <t>дороги, кілометрів</t>
  </si>
  <si>
    <t>мосту, пог. метрів</t>
  </si>
  <si>
    <t>вулиці і дороги комунальної власності у населених пунктах, м²</t>
  </si>
  <si>
    <t xml:space="preserve">                Чернігівська область</t>
  </si>
  <si>
    <t>1. Об’єкти будівництва та реконструкції автомобільних доріг</t>
  </si>
  <si>
    <t>1.1. Автомобільні дороги місцевого значення </t>
  </si>
  <si>
    <t>Семенівський район</t>
  </si>
  <si>
    <t>Разом по району</t>
  </si>
  <si>
    <t>м. Чернігів (замовник робіт - Управління житлово-комунального господарства Чернігівської міської ради)</t>
  </si>
  <si>
    <t>Будівництво автомобільної дороги для під'їзду з вул. Івана Мазепи до житлового району по вул. Текстильників, м. Чернігів</t>
  </si>
  <si>
    <t>Разом за розділом “Об’єкти будівництва та реконструкції автомобільних доріг”</t>
  </si>
  <si>
    <t>2. Об’єкти капітального ремонту автомобільних доріг</t>
  </si>
  <si>
    <t>Проектно-вишукувальні роботи майбутніх періодів</t>
  </si>
  <si>
    <t xml:space="preserve">Козелецький район </t>
  </si>
  <si>
    <t>Новгород - Сіверський район</t>
  </si>
  <si>
    <t xml:space="preserve">Капітальний ремонт мосту через р. Малотеч на автомобільній дорозі місцевого значення О251305 Троїцьке - Ларинівка, км 6+660, біля с. Ларинівка </t>
  </si>
  <si>
    <t>Сосницький район</t>
  </si>
  <si>
    <t>Капітальний ремонт мосту через струмок на автомобільній дорозі місцевого значення О251804 Чорнотичі - Кудрівка - Лозова, км 15+961, біля с. Киріївка</t>
  </si>
  <si>
    <t xml:space="preserve">Сновський район </t>
  </si>
  <si>
    <t>Срібнянський район</t>
  </si>
  <si>
    <t>Разом за розділом “Об’єкти капітального ремонту автомобільних доріг”</t>
  </si>
  <si>
    <t>м. Прилуки</t>
  </si>
  <si>
    <t>проек</t>
  </si>
  <si>
    <t>Разом за підрозділом "Вулиці і дороги комунальної власності у населених пунктах"</t>
  </si>
  <si>
    <t>3. Об’єкти поточного середнього ремонту автомобільних доріг</t>
  </si>
  <si>
    <t xml:space="preserve">Бахмацький район </t>
  </si>
  <si>
    <t xml:space="preserve">Бобровицький район </t>
  </si>
  <si>
    <t>О250202 Бобровиця - Піски - Соколівка - /Н-07/ з під'їздом до с. Нова Басань на ділянці км 0 + 000 - км 47 + 100</t>
  </si>
  <si>
    <t xml:space="preserve">Борзнянський район </t>
  </si>
  <si>
    <t xml:space="preserve">Варвинський район </t>
  </si>
  <si>
    <t xml:space="preserve">Городнянський район </t>
  </si>
  <si>
    <t xml:space="preserve">Ічнянський район </t>
  </si>
  <si>
    <t xml:space="preserve">О250601 Ольшана - Качанівка з під'їздом до с. Щурівка на ділянці км 0 + 000 - км 24 + 500 </t>
  </si>
  <si>
    <t xml:space="preserve">Коропський район </t>
  </si>
  <si>
    <r>
      <t xml:space="preserve">Корюківський район </t>
    </r>
    <r>
      <rPr>
        <b/>
        <u/>
        <sz val="12"/>
        <color theme="1"/>
        <rFont val="Times New Roman"/>
        <family val="1"/>
        <charset val="204"/>
      </rPr>
      <t/>
    </r>
  </si>
  <si>
    <t xml:space="preserve">О250920 Корюківка - Наумівка - Перелюб - Погорільці - Семенівка з під'їздом до с.Баранівка на ділянці км 0 + 000 - км 37+300 </t>
  </si>
  <si>
    <t xml:space="preserve">Куликівський район </t>
  </si>
  <si>
    <t xml:space="preserve">Менський район </t>
  </si>
  <si>
    <t xml:space="preserve">О251105 Бігач - Березна - Сахнівка на ділянці км 0 + 000 - км 23 + 800 </t>
  </si>
  <si>
    <r>
      <t xml:space="preserve">Ніжинський район </t>
    </r>
    <r>
      <rPr>
        <b/>
        <u/>
        <sz val="12"/>
        <color theme="1"/>
        <rFont val="Times New Roman"/>
        <family val="1"/>
        <charset val="204"/>
      </rPr>
      <t/>
    </r>
  </si>
  <si>
    <t xml:space="preserve">Новгород-Сіверський район </t>
  </si>
  <si>
    <t xml:space="preserve">О251302 Новгород - Сіверський - Комань - /Р-65/ - Об’єднане - Блистова - Березова Гать на ділянці км 0 + 000 - км 44 + 200 </t>
  </si>
  <si>
    <t xml:space="preserve">Носівський район </t>
  </si>
  <si>
    <t xml:space="preserve">Прилуцький район </t>
  </si>
  <si>
    <t xml:space="preserve">О251509 Прилуки - Сергіївка - Білошапки - Линовиця на ділянці км 0 + 000 - км 64 + 100 </t>
  </si>
  <si>
    <t xml:space="preserve">Ріпкинський район </t>
  </si>
  <si>
    <t xml:space="preserve">О251612 Петруші - Великий Зліїв  на ділянці км 0 + 000 - км 3 + 500 </t>
  </si>
  <si>
    <t xml:space="preserve">О250920 Корюківка - Наумівка - Перелюб - Погорільці - Семенівка з під'їздом до с. Баранівка на ділянці км 37 + 300 - км 60+028 </t>
  </si>
  <si>
    <t xml:space="preserve">О250504 Смичин - Конотоп - Смяч - Гвоздиківка на ділянці км 12 + 900 - км 29 + 900 </t>
  </si>
  <si>
    <r>
      <t xml:space="preserve">Сосницький район </t>
    </r>
    <r>
      <rPr>
        <b/>
        <u/>
        <sz val="12"/>
        <color theme="1"/>
        <rFont val="Times New Roman"/>
        <family val="1"/>
        <charset val="204"/>
      </rPr>
      <t/>
    </r>
  </si>
  <si>
    <t xml:space="preserve">Срібнянський район </t>
  </si>
  <si>
    <t xml:space="preserve">Талалаївський район </t>
  </si>
  <si>
    <t xml:space="preserve">О250607 Іваниця - Бережівка - Обухове на ділянці км 18 + 000 - км 30 + 900 </t>
  </si>
  <si>
    <t xml:space="preserve">Чернігівський район </t>
  </si>
  <si>
    <t xml:space="preserve">с. Курінь, вул. Садова </t>
  </si>
  <si>
    <t xml:space="preserve">Бобровицьий район </t>
  </si>
  <si>
    <t xml:space="preserve">с. Осовець,  вул. Якова Рощепія </t>
  </si>
  <si>
    <t xml:space="preserve">с. Ядути, вул. Шевченка </t>
  </si>
  <si>
    <t xml:space="preserve">с. Журавка, вул. Вороного </t>
  </si>
  <si>
    <t>м. Городня, вул. Незалежності</t>
  </si>
  <si>
    <t xml:space="preserve">м. Ічня, вул. Пушкіна </t>
  </si>
  <si>
    <t xml:space="preserve">смт Козелець, вул. Соборності </t>
  </si>
  <si>
    <t>смт Понорниця, вул. Гагаріна</t>
  </si>
  <si>
    <t xml:space="preserve">Корюківський район </t>
  </si>
  <si>
    <t xml:space="preserve">м. Корюківка, вул Дудка </t>
  </si>
  <si>
    <t xml:space="preserve">смт Куликівка, вул. Артамонова </t>
  </si>
  <si>
    <t xml:space="preserve">Ніжинський район </t>
  </si>
  <si>
    <t xml:space="preserve">с. Хвилівка, вул. Молодіжна </t>
  </si>
  <si>
    <t xml:space="preserve">Новгород-Сіверський </t>
  </si>
  <si>
    <t xml:space="preserve"> с. Смяч, вул. Дружби </t>
  </si>
  <si>
    <t xml:space="preserve">м. Носівка, вул. Польова </t>
  </si>
  <si>
    <t>Прилуцький район</t>
  </si>
  <si>
    <t xml:space="preserve">с. Погреби, вул. Генеральська </t>
  </si>
  <si>
    <t xml:space="preserve">смт Ріпки , вул. Васильєва </t>
  </si>
  <si>
    <t xml:space="preserve">м. Семенівка, вул. Сенько </t>
  </si>
  <si>
    <t xml:space="preserve">м. Сновськ, вул. Архітектурна </t>
  </si>
  <si>
    <t xml:space="preserve"> Сосницький район </t>
  </si>
  <si>
    <t xml:space="preserve">смт Сосниця, вул. Незалежності </t>
  </si>
  <si>
    <t xml:space="preserve">смт Срібне, вул. Ярова </t>
  </si>
  <si>
    <t xml:space="preserve">с. Понори вул. Центральна </t>
  </si>
  <si>
    <r>
      <t>Чернігівський район</t>
    </r>
    <r>
      <rPr>
        <b/>
        <i/>
        <sz val="14"/>
        <color theme="1"/>
        <rFont val="Times New Roman"/>
        <family val="1"/>
        <charset val="204"/>
      </rPr>
      <t xml:space="preserve"> </t>
    </r>
  </si>
  <si>
    <t>с. Петрушин, вул. Чернігівська</t>
  </si>
  <si>
    <t xml:space="preserve">м. Ніжин </t>
  </si>
  <si>
    <t>м. Новгород-Сіверський</t>
  </si>
  <si>
    <t>м.Новгород-Сіверський, вул. Козацька</t>
  </si>
  <si>
    <t>Разом за розділом "Об`єкти поточного середнього ремонту автомобільних доріг"</t>
  </si>
  <si>
    <t>Разом по Чернігівській області</t>
  </si>
  <si>
    <t xml:space="preserve">В.о. начальника Управління капітального будівництва </t>
  </si>
  <si>
    <t>Чернігівської обласної державної адміністрації</t>
  </si>
  <si>
    <t>Наталія КОВАЛЬЧУК</t>
  </si>
  <si>
    <t>О251001 Куликівка - Авдіївка - Виблі - /Р-67/ на ділянці км 0 + 000 - км10+000</t>
  </si>
  <si>
    <t>Разом по підрозділу “Об’єкти поточного середнього ремонту автомобільних доріг місцевого значення”</t>
  </si>
  <si>
    <t>С251620 Малий Зліїв - Великий Зліїв - Пушкіне - Шумани км 0+000 - км 9+100</t>
  </si>
  <si>
    <t>О250111 Григорівка - Перше Травня на ділянці км 0 + 000 - км 17 + 100</t>
  </si>
  <si>
    <t>С250316 Омбиш - Остер на ділянці км 0 + 000 - км 6 + 500</t>
  </si>
  <si>
    <t>О250809 Риботин - Сохачі на ділянці км 0 + 000 - км 5+000</t>
  </si>
  <si>
    <t xml:space="preserve">Капітальний ремонт мосту через струмок на автомобільній дорозі місцевого значенняО251302 Новгород - Сіверський - Комань - /Р-65/ - Об’єднане - Блистова - Березова Гать 22+366, біля с. Дігтярівка </t>
  </si>
  <si>
    <t>м. Ніжин, вул. Генерала Корчагіна</t>
  </si>
  <si>
    <t>м. Ніжин, вул. Яворського</t>
  </si>
  <si>
    <t xml:space="preserve">с. Куковичі, вул. Миру </t>
  </si>
  <si>
    <t>Капітальний ремонт мосту на автомобільній дорозі О251904 Гнатівка - Горобіївка - Савинці, км 5+827, Срібнянський район (коригування)</t>
  </si>
  <si>
    <t xml:space="preserve">С251802 Бутівка - Польове - Бондарівка з підї'здом до ст. Бондарівка  на ділянці км 0 + 000 - км 10 + 400  </t>
  </si>
  <si>
    <t>Будівництво проїзної частини вул. Скоробагатого в м. Семенівка Семенівського району</t>
  </si>
  <si>
    <t>О250403 Гнідинці - Богдани - Вишневе на ділянці км 0 + 000 - км 14 + 700</t>
  </si>
  <si>
    <t>Капітальний ремонт  автомобільної дороги О250720 Остер - Романьки - Бірки - Білейки - /М-01/ з під'їздом до  с. Одинці на ділянці км 0 + 000 - км 10 + 000</t>
  </si>
  <si>
    <t>Капітальний ремонт  автомобільної дороги О251205 Лосинівка - Галиця - Мала Дівиця - /Р-67/ з під'їздом до с. Червоний Пахар км 0+000 - км 19+300</t>
  </si>
  <si>
    <t>Додаток</t>
  </si>
  <si>
    <t>до розпорядження голови обласної державної адміністрації</t>
  </si>
  <si>
    <t>Семенівський район (замовник робіт - Управління капітального будівництва обласної державної адміністрації)</t>
  </si>
  <si>
    <t xml:space="preserve">1.2. Вулиці і дороги комунальної власності у населених пунктах </t>
  </si>
  <si>
    <t>2.1. Автомобільні дороги місцевого значення (замовник робіт - Управління капітального будівництва обласної державної адміністрації)</t>
  </si>
  <si>
    <t>2.2. Вулиці і дороги комунальної власності у населених пунктах (замовник робіт - Управління капітального будівництва обласної державної адміністрації)</t>
  </si>
  <si>
    <t>3.1. Автомобільні дороги місцевого значення (замовник робіт - Управління капітального будівництва обласної державної адміністрації)</t>
  </si>
  <si>
    <t>3.2. Вулиці і дороги комунальної власності у населених пунктах (замовник робіт - Управління капітального будівництва обласної державної адміністрації)</t>
  </si>
  <si>
    <t>Разом за підрозділом  “Автомобільні дороги місцевого значення"</t>
  </si>
  <si>
    <t>Капітальний ремонт мосту на км 14+599 автомобільної дороги місцевого значення О252201 Гвоздиківка - Смяч, Сновський район (коригування)</t>
  </si>
  <si>
    <t xml:space="preserve">Капітальний ремонт дорожнього покриття проїзної частини вул.Київської (від вул. Котляревського до Андріївського ринку) в м.Прилуки Чернігівської області (II - черга) </t>
  </si>
  <si>
    <t xml:space="preserve">Капітальний ремонт дорожнього покриття проїзної частини вул.Вокзальна (від вул. Київська до вул. 1 Травня) в м.Прилуки Чернігівської області (II - черга) </t>
  </si>
  <si>
    <t xml:space="preserve">О250503 Володимирівка - Хоробичі - Бутівка  з під'їздом до                с. Лемешівка на ділянці км 0 + 000 - км 44 + 700 </t>
  </si>
  <si>
    <t>С251901 Пручаї - Охиньки - Дігтярі на ділянці км 4+800 - км 12+500</t>
  </si>
  <si>
    <t xml:space="preserve"> О252110  - Михайло-Коцюбинське - Жукотки - Шибиринівка - Антоновичі з під'їздом до с. Рудка км 0+000 - км 27+500</t>
  </si>
  <si>
    <t>О251406 Носівка - Лосинівка - Велика Дорога з під'їздом до ст. Лосинівка  на ділянці км 0 + 000 - км 32 + 100</t>
  </si>
  <si>
    <t>Поточний дрібний ремонт та експлуатаційне утримання автомобільних доріг загальногокористування місцевого значення</t>
  </si>
  <si>
    <t>25 березня 2020 р.   № 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</si>
</sst>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####"/>
    <numFmt numFmtId="166" formatCode="0.000"/>
    <numFmt numFmtId="167" formatCode="#,##0.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Border="1"/>
    <xf numFmtId="164" fontId="0" fillId="0" borderId="0" xfId="0" applyNumberFormat="1" applyBorder="1"/>
    <xf numFmtId="0" fontId="0" fillId="0" borderId="1" xfId="0" applyBorder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horizontal="left" vertical="center" wrapText="1"/>
    </xf>
    <xf numFmtId="164" fontId="0" fillId="0" borderId="1" xfId="0" applyNumberFormat="1" applyFont="1" applyBorder="1"/>
    <xf numFmtId="166" fontId="3" fillId="2" borderId="1" xfId="0" applyNumberFormat="1" applyFont="1" applyFill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top"/>
    </xf>
    <xf numFmtId="0" fontId="3" fillId="0" borderId="1" xfId="0" applyFont="1" applyBorder="1"/>
    <xf numFmtId="167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5" fontId="2" fillId="2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/>
    <xf numFmtId="164" fontId="19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/>
    <xf numFmtId="0" fontId="2" fillId="0" borderId="3" xfId="0" applyFont="1" applyBorder="1"/>
    <xf numFmtId="164" fontId="0" fillId="0" borderId="3" xfId="0" applyNumberFormat="1" applyBorder="1"/>
    <xf numFmtId="164" fontId="0" fillId="0" borderId="3" xfId="0" applyNumberFormat="1" applyBorder="1" applyAlignment="1">
      <alignment horizontal="center" vertical="center"/>
    </xf>
    <xf numFmtId="0" fontId="0" fillId="0" borderId="3" xfId="0" applyBorder="1"/>
    <xf numFmtId="164" fontId="2" fillId="0" borderId="3" xfId="0" applyNumberFormat="1" applyFont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top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 vertical="top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164" fontId="2" fillId="2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center" vertical="top" wrapText="1"/>
    </xf>
    <xf numFmtId="164" fontId="4" fillId="2" borderId="6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0" fontId="0" fillId="0" borderId="1" xfId="0" applyBorder="1" applyAlignment="1"/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164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top" wrapText="1"/>
    </xf>
    <xf numFmtId="164" fontId="20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6"/>
  <sheetViews>
    <sheetView tabSelected="1" view="pageBreakPreview" topLeftCell="A184" zoomScale="93" zoomScaleNormal="80" zoomScaleSheetLayoutView="93" workbookViewId="0">
      <selection activeCell="G5" sqref="G5"/>
    </sheetView>
  </sheetViews>
  <sheetFormatPr defaultColWidth="9.109375" defaultRowHeight="18" x14ac:dyDescent="0.35"/>
  <cols>
    <col min="1" max="1" width="82.6640625" style="17" customWidth="1"/>
    <col min="2" max="2" width="17.5546875" style="50" customWidth="1"/>
    <col min="3" max="3" width="17.33203125" style="28" customWidth="1"/>
    <col min="4" max="4" width="13.5546875" style="3" customWidth="1"/>
    <col min="5" max="5" width="27.44140625" style="8" customWidth="1"/>
    <col min="6" max="16384" width="9.109375" style="3"/>
  </cols>
  <sheetData>
    <row r="1" spans="1:5" x14ac:dyDescent="0.35">
      <c r="A1" s="1"/>
      <c r="B1" s="2"/>
      <c r="C1" s="100" t="s">
        <v>110</v>
      </c>
      <c r="D1" s="100"/>
      <c r="E1" s="100"/>
    </row>
    <row r="2" spans="1:5" ht="42.75" customHeight="1" x14ac:dyDescent="0.35">
      <c r="A2" s="1"/>
      <c r="B2" s="2"/>
      <c r="C2" s="100" t="s">
        <v>111</v>
      </c>
      <c r="D2" s="100"/>
      <c r="E2" s="100"/>
    </row>
    <row r="3" spans="1:5" ht="24.75" customHeight="1" x14ac:dyDescent="0.35">
      <c r="A3" s="1"/>
      <c r="B3" s="2"/>
      <c r="C3" s="100" t="s">
        <v>127</v>
      </c>
      <c r="D3" s="100"/>
      <c r="E3" s="100"/>
    </row>
    <row r="4" spans="1:5" ht="18.75" customHeight="1" x14ac:dyDescent="0.35">
      <c r="A4" s="1"/>
      <c r="B4" s="2"/>
      <c r="C4" s="100"/>
      <c r="D4" s="100"/>
      <c r="E4" s="100"/>
    </row>
    <row r="5" spans="1:5" ht="75.75" customHeight="1" x14ac:dyDescent="0.3">
      <c r="A5" s="101" t="s">
        <v>0</v>
      </c>
      <c r="B5" s="101"/>
      <c r="C5" s="101"/>
      <c r="D5" s="101"/>
      <c r="E5" s="101"/>
    </row>
    <row r="6" spans="1:5" ht="17.25" customHeight="1" x14ac:dyDescent="0.3">
      <c r="A6" s="102" t="s">
        <v>1</v>
      </c>
      <c r="B6" s="104" t="s">
        <v>2</v>
      </c>
      <c r="C6" s="102" t="s">
        <v>3</v>
      </c>
      <c r="D6" s="102"/>
      <c r="E6" s="106"/>
    </row>
    <row r="7" spans="1:5" ht="57.75" customHeight="1" x14ac:dyDescent="0.3">
      <c r="A7" s="103"/>
      <c r="B7" s="105"/>
      <c r="C7" s="4" t="s">
        <v>4</v>
      </c>
      <c r="D7" s="5" t="s">
        <v>5</v>
      </c>
      <c r="E7" s="4" t="s">
        <v>6</v>
      </c>
    </row>
    <row r="8" spans="1:5" ht="19.5" customHeight="1" x14ac:dyDescent="0.3">
      <c r="A8" s="107" t="s">
        <v>7</v>
      </c>
      <c r="B8" s="107"/>
      <c r="C8" s="107"/>
      <c r="D8" s="107"/>
      <c r="E8" s="108"/>
    </row>
    <row r="9" spans="1:5" ht="17.399999999999999" x14ac:dyDescent="0.3">
      <c r="A9" s="109" t="s">
        <v>8</v>
      </c>
      <c r="B9" s="109"/>
      <c r="C9" s="109"/>
      <c r="D9" s="109"/>
      <c r="E9" s="110"/>
    </row>
    <row r="10" spans="1:5" s="6" customFormat="1" ht="20.25" customHeight="1" x14ac:dyDescent="0.3">
      <c r="A10" s="111" t="s">
        <v>9</v>
      </c>
      <c r="B10" s="111"/>
      <c r="C10" s="111"/>
      <c r="D10" s="111"/>
      <c r="E10" s="112"/>
    </row>
    <row r="11" spans="1:5" s="6" customFormat="1" ht="35.25" customHeight="1" x14ac:dyDescent="0.3">
      <c r="A11" s="37" t="s">
        <v>118</v>
      </c>
      <c r="B11" s="79"/>
      <c r="C11" s="79"/>
      <c r="D11" s="79"/>
      <c r="E11" s="80"/>
    </row>
    <row r="12" spans="1:5" ht="37.5" customHeight="1" x14ac:dyDescent="0.3">
      <c r="A12" s="111" t="s">
        <v>113</v>
      </c>
      <c r="B12" s="111"/>
      <c r="C12" s="111"/>
      <c r="D12" s="111"/>
      <c r="E12" s="112"/>
    </row>
    <row r="13" spans="1:5" x14ac:dyDescent="0.3">
      <c r="A13" s="111" t="s">
        <v>112</v>
      </c>
      <c r="B13" s="111"/>
      <c r="C13" s="111"/>
      <c r="D13" s="111"/>
      <c r="E13" s="111"/>
    </row>
    <row r="14" spans="1:5" ht="35.25" customHeight="1" x14ac:dyDescent="0.3">
      <c r="A14" s="14" t="s">
        <v>106</v>
      </c>
      <c r="B14" s="4">
        <v>2421.8000000000002</v>
      </c>
      <c r="C14" s="82"/>
      <c r="D14" s="82"/>
      <c r="E14" s="8">
        <v>700</v>
      </c>
    </row>
    <row r="15" spans="1:5" x14ac:dyDescent="0.3">
      <c r="A15" s="84" t="s">
        <v>11</v>
      </c>
      <c r="B15" s="4">
        <f>B14</f>
        <v>2421.8000000000002</v>
      </c>
      <c r="C15" s="4"/>
      <c r="D15" s="4"/>
      <c r="E15" s="8">
        <f>SUM(E14:E14)</f>
        <v>700</v>
      </c>
    </row>
    <row r="16" spans="1:5" x14ac:dyDescent="0.3">
      <c r="A16" s="97" t="s">
        <v>12</v>
      </c>
      <c r="B16" s="98"/>
      <c r="C16" s="98"/>
      <c r="D16" s="98"/>
      <c r="E16" s="99"/>
    </row>
    <row r="17" spans="1:6" ht="55.5" customHeight="1" x14ac:dyDescent="0.3">
      <c r="A17" s="14" t="s">
        <v>13</v>
      </c>
      <c r="B17" s="4">
        <v>60000</v>
      </c>
      <c r="C17" s="4"/>
      <c r="D17" s="4"/>
      <c r="E17" s="8">
        <v>10800</v>
      </c>
    </row>
    <row r="18" spans="1:6" x14ac:dyDescent="0.3">
      <c r="A18" s="84" t="s">
        <v>11</v>
      </c>
      <c r="B18" s="4">
        <f>B17</f>
        <v>60000</v>
      </c>
      <c r="C18" s="4"/>
      <c r="D18" s="4"/>
      <c r="E18" s="8">
        <v>10800</v>
      </c>
    </row>
    <row r="19" spans="1:6" ht="34.799999999999997" x14ac:dyDescent="0.3">
      <c r="A19" s="85" t="s">
        <v>27</v>
      </c>
      <c r="B19" s="10">
        <f>B15+B18</f>
        <v>62421.8</v>
      </c>
      <c r="C19" s="10">
        <f t="shared" ref="C19:E19" si="0">C15+C18</f>
        <v>0</v>
      </c>
      <c r="D19" s="10">
        <f t="shared" si="0"/>
        <v>0</v>
      </c>
      <c r="E19" s="10">
        <f t="shared" si="0"/>
        <v>11500</v>
      </c>
    </row>
    <row r="20" spans="1:6" ht="34.799999999999997" x14ac:dyDescent="0.3">
      <c r="A20" s="13" t="s">
        <v>14</v>
      </c>
      <c r="B20" s="10">
        <f>B15+B18</f>
        <v>62421.8</v>
      </c>
      <c r="C20" s="10"/>
      <c r="D20" s="10"/>
      <c r="E20" s="11">
        <f>E15+E17</f>
        <v>11500</v>
      </c>
    </row>
    <row r="21" spans="1:6" ht="17.399999999999999" x14ac:dyDescent="0.3">
      <c r="A21" s="114" t="s">
        <v>15</v>
      </c>
      <c r="B21" s="114"/>
      <c r="C21" s="114"/>
      <c r="D21" s="114"/>
      <c r="E21" s="114"/>
    </row>
    <row r="22" spans="1:6" ht="37.5" customHeight="1" x14ac:dyDescent="0.3">
      <c r="A22" s="113" t="s">
        <v>114</v>
      </c>
      <c r="B22" s="113"/>
      <c r="C22" s="113"/>
      <c r="D22" s="113"/>
      <c r="E22" s="113"/>
    </row>
    <row r="23" spans="1:6" ht="18.75" customHeight="1" x14ac:dyDescent="0.3">
      <c r="A23" s="86" t="s">
        <v>16</v>
      </c>
      <c r="B23" s="53">
        <f>7000+1232</f>
        <v>8232</v>
      </c>
      <c r="C23" s="87"/>
      <c r="D23" s="87"/>
      <c r="E23" s="87"/>
    </row>
    <row r="24" spans="1:6" ht="18.75" customHeight="1" x14ac:dyDescent="0.3">
      <c r="A24" s="113" t="s">
        <v>17</v>
      </c>
      <c r="B24" s="113"/>
      <c r="C24" s="113"/>
      <c r="D24" s="113"/>
      <c r="E24" s="113"/>
    </row>
    <row r="25" spans="1:6" ht="57.75" customHeight="1" x14ac:dyDescent="0.3">
      <c r="A25" s="86" t="s">
        <v>108</v>
      </c>
      <c r="B25" s="54">
        <v>28912.1</v>
      </c>
      <c r="C25" s="54">
        <v>5</v>
      </c>
      <c r="D25" s="87"/>
      <c r="E25" s="87"/>
    </row>
    <row r="26" spans="1:6" ht="18.75" customHeight="1" x14ac:dyDescent="0.3">
      <c r="A26" s="88" t="s">
        <v>11</v>
      </c>
      <c r="B26" s="53">
        <f>B25</f>
        <v>28912.1</v>
      </c>
      <c r="C26" s="53">
        <f>C25</f>
        <v>5</v>
      </c>
      <c r="D26" s="87"/>
      <c r="E26" s="87"/>
    </row>
    <row r="27" spans="1:6" ht="22.5" customHeight="1" x14ac:dyDescent="0.3">
      <c r="A27" s="117" t="s">
        <v>43</v>
      </c>
      <c r="B27" s="117"/>
      <c r="C27" s="117"/>
      <c r="D27" s="117"/>
      <c r="E27" s="117"/>
    </row>
    <row r="28" spans="1:6" ht="54.75" customHeight="1" x14ac:dyDescent="0.3">
      <c r="A28" s="62" t="s">
        <v>109</v>
      </c>
      <c r="B28" s="54">
        <v>29056.2</v>
      </c>
      <c r="C28" s="54">
        <v>5</v>
      </c>
      <c r="D28" s="89"/>
      <c r="E28" s="53"/>
      <c r="F28" s="3">
        <v>33056.199999999997</v>
      </c>
    </row>
    <row r="29" spans="1:6" ht="19.5" customHeight="1" x14ac:dyDescent="0.3">
      <c r="A29" s="88" t="s">
        <v>11</v>
      </c>
      <c r="B29" s="54">
        <f>B28</f>
        <v>29056.2</v>
      </c>
      <c r="C29" s="54">
        <f>C28</f>
        <v>5</v>
      </c>
      <c r="D29" s="89"/>
      <c r="E29" s="53"/>
    </row>
    <row r="30" spans="1:6" ht="18.75" customHeight="1" x14ac:dyDescent="0.3">
      <c r="A30" s="113" t="s">
        <v>18</v>
      </c>
      <c r="B30" s="113"/>
      <c r="C30" s="113"/>
      <c r="D30" s="113"/>
      <c r="E30" s="113"/>
    </row>
    <row r="31" spans="1:6" ht="76.5" customHeight="1" x14ac:dyDescent="0.3">
      <c r="A31" s="62" t="s">
        <v>100</v>
      </c>
      <c r="B31" s="53">
        <v>1916.8</v>
      </c>
      <c r="C31" s="53"/>
      <c r="D31" s="53">
        <v>12.8</v>
      </c>
      <c r="E31" s="83"/>
    </row>
    <row r="32" spans="1:6" ht="57" customHeight="1" x14ac:dyDescent="0.3">
      <c r="A32" s="62" t="s">
        <v>19</v>
      </c>
      <c r="B32" s="53">
        <v>3837.9</v>
      </c>
      <c r="C32" s="53"/>
      <c r="D32" s="53">
        <v>12.4</v>
      </c>
      <c r="E32" s="83"/>
    </row>
    <row r="33" spans="1:10" ht="21" customHeight="1" x14ac:dyDescent="0.3">
      <c r="A33" s="88" t="s">
        <v>11</v>
      </c>
      <c r="B33" s="53">
        <f>B31+B32</f>
        <v>5754.7</v>
      </c>
      <c r="C33" s="53"/>
      <c r="D33" s="53">
        <f>D31+D32</f>
        <v>25.200000000000003</v>
      </c>
      <c r="E33" s="83"/>
    </row>
    <row r="34" spans="1:10" ht="20.25" customHeight="1" x14ac:dyDescent="0.3">
      <c r="A34" s="117" t="s">
        <v>20</v>
      </c>
      <c r="B34" s="117"/>
      <c r="C34" s="117"/>
      <c r="D34" s="117"/>
      <c r="E34" s="117"/>
    </row>
    <row r="35" spans="1:10" ht="56.25" customHeight="1" x14ac:dyDescent="0.3">
      <c r="A35" s="62" t="s">
        <v>21</v>
      </c>
      <c r="B35" s="53">
        <v>2850</v>
      </c>
      <c r="C35" s="53"/>
      <c r="D35" s="53">
        <v>6.9</v>
      </c>
      <c r="E35" s="83"/>
    </row>
    <row r="36" spans="1:10" ht="19.5" customHeight="1" x14ac:dyDescent="0.3">
      <c r="A36" s="88" t="s">
        <v>11</v>
      </c>
      <c r="B36" s="53">
        <f>B35</f>
        <v>2850</v>
      </c>
      <c r="C36" s="53"/>
      <c r="D36" s="53">
        <f>D35</f>
        <v>6.9</v>
      </c>
      <c r="E36" s="83"/>
    </row>
    <row r="37" spans="1:10" ht="20.25" customHeight="1" x14ac:dyDescent="0.3">
      <c r="A37" s="117" t="s">
        <v>22</v>
      </c>
      <c r="B37" s="117"/>
      <c r="C37" s="117"/>
      <c r="D37" s="117"/>
      <c r="E37" s="117"/>
    </row>
    <row r="38" spans="1:10" ht="57" customHeight="1" x14ac:dyDescent="0.3">
      <c r="A38" s="62" t="s">
        <v>119</v>
      </c>
      <c r="B38" s="53">
        <v>8069.7</v>
      </c>
      <c r="C38" s="83"/>
      <c r="D38" s="53">
        <v>7.7</v>
      </c>
      <c r="E38" s="83"/>
    </row>
    <row r="39" spans="1:10" ht="22.5" customHeight="1" x14ac:dyDescent="0.3">
      <c r="A39" s="88" t="s">
        <v>11</v>
      </c>
      <c r="B39" s="53">
        <f>B38</f>
        <v>8069.7</v>
      </c>
      <c r="C39" s="53"/>
      <c r="D39" s="53">
        <f>D38</f>
        <v>7.7</v>
      </c>
      <c r="E39" s="83"/>
    </row>
    <row r="40" spans="1:10" ht="19.5" customHeight="1" x14ac:dyDescent="0.3">
      <c r="A40" s="117" t="s">
        <v>23</v>
      </c>
      <c r="B40" s="117"/>
      <c r="C40" s="117"/>
      <c r="D40" s="117"/>
      <c r="E40" s="117"/>
    </row>
    <row r="41" spans="1:10" ht="59.25" customHeight="1" x14ac:dyDescent="0.3">
      <c r="A41" s="62" t="s">
        <v>104</v>
      </c>
      <c r="B41" s="53">
        <v>8252.7000000000007</v>
      </c>
      <c r="C41" s="83"/>
      <c r="D41" s="53">
        <v>8.8000000000000007</v>
      </c>
      <c r="E41" s="58"/>
    </row>
    <row r="42" spans="1:10" x14ac:dyDescent="0.3">
      <c r="A42" s="88" t="s">
        <v>11</v>
      </c>
      <c r="B42" s="53">
        <f>B41</f>
        <v>8252.7000000000007</v>
      </c>
      <c r="C42" s="83"/>
      <c r="D42" s="53">
        <f>D41</f>
        <v>8.8000000000000007</v>
      </c>
      <c r="E42" s="58"/>
    </row>
    <row r="43" spans="1:10" ht="34.799999999999997" x14ac:dyDescent="0.3">
      <c r="A43" s="59" t="s">
        <v>24</v>
      </c>
      <c r="B43" s="60">
        <f>B26+B29+B33+B36+B39+B42+B23</f>
        <v>91127.4</v>
      </c>
      <c r="C43" s="60">
        <f>C26+C29+C33+C36+C39+C42+C23</f>
        <v>10</v>
      </c>
      <c r="D43" s="60">
        <f>D64+D26+D29+D33+D36+D39+D42+D23</f>
        <v>48.600000000000009</v>
      </c>
      <c r="E43" s="58"/>
    </row>
    <row r="44" spans="1:10" ht="36" customHeight="1" x14ac:dyDescent="0.3">
      <c r="A44" s="113" t="s">
        <v>115</v>
      </c>
      <c r="B44" s="113"/>
      <c r="C44" s="113"/>
      <c r="D44" s="113"/>
      <c r="E44" s="113"/>
    </row>
    <row r="45" spans="1:10" ht="18.75" customHeight="1" x14ac:dyDescent="0.3">
      <c r="A45" s="113" t="s">
        <v>25</v>
      </c>
      <c r="B45" s="113"/>
      <c r="C45" s="113"/>
      <c r="D45" s="113"/>
      <c r="E45" s="113"/>
    </row>
    <row r="46" spans="1:10" ht="57" customHeight="1" x14ac:dyDescent="0.3">
      <c r="A46" s="61" t="s">
        <v>120</v>
      </c>
      <c r="B46" s="53">
        <v>6383.1</v>
      </c>
      <c r="C46" s="83"/>
      <c r="D46" s="83"/>
      <c r="E46" s="53">
        <v>7010</v>
      </c>
    </row>
    <row r="47" spans="1:10" ht="58.5" customHeight="1" x14ac:dyDescent="0.3">
      <c r="A47" s="62" t="s">
        <v>121</v>
      </c>
      <c r="B47" s="53">
        <v>2995</v>
      </c>
      <c r="C47" s="60"/>
      <c r="D47" s="60"/>
      <c r="E47" s="53">
        <v>2460</v>
      </c>
      <c r="J47" s="3" t="s">
        <v>26</v>
      </c>
    </row>
    <row r="48" spans="1:10" ht="19.5" customHeight="1" x14ac:dyDescent="0.3">
      <c r="A48" s="88" t="s">
        <v>11</v>
      </c>
      <c r="B48" s="53">
        <f>B47+B46</f>
        <v>9378.1</v>
      </c>
      <c r="C48" s="83"/>
      <c r="D48" s="83"/>
      <c r="E48" s="53">
        <f>E46+E47</f>
        <v>9470</v>
      </c>
    </row>
    <row r="49" spans="1:14" ht="38.25" customHeight="1" x14ac:dyDescent="0.3">
      <c r="A49" s="63" t="s">
        <v>27</v>
      </c>
      <c r="B49" s="60">
        <f>B48</f>
        <v>9378.1</v>
      </c>
      <c r="C49" s="15"/>
      <c r="D49" s="60"/>
      <c r="E49" s="64">
        <f>E48</f>
        <v>9470</v>
      </c>
    </row>
    <row r="50" spans="1:14" customFormat="1" ht="39" customHeight="1" x14ac:dyDescent="0.3">
      <c r="A50" s="59" t="s">
        <v>24</v>
      </c>
      <c r="B50" s="60">
        <f>B43+B49</f>
        <v>100505.5</v>
      </c>
      <c r="C50" s="15">
        <f>C43</f>
        <v>10</v>
      </c>
      <c r="D50" s="60">
        <f>D43</f>
        <v>48.600000000000009</v>
      </c>
      <c r="E50" s="64">
        <f>E49</f>
        <v>9470</v>
      </c>
    </row>
    <row r="51" spans="1:14" customFormat="1" ht="17.399999999999999" x14ac:dyDescent="0.3">
      <c r="A51" s="114" t="s">
        <v>28</v>
      </c>
      <c r="B51" s="114"/>
      <c r="C51" s="114"/>
      <c r="D51" s="114"/>
      <c r="E51" s="114"/>
    </row>
    <row r="52" spans="1:14" ht="36.75" customHeight="1" x14ac:dyDescent="0.3">
      <c r="A52" s="113" t="s">
        <v>116</v>
      </c>
      <c r="B52" s="113"/>
      <c r="C52" s="113"/>
      <c r="D52" s="113"/>
      <c r="E52" s="113"/>
    </row>
    <row r="53" spans="1:14" ht="17.25" customHeight="1" x14ac:dyDescent="0.3">
      <c r="A53" s="118" t="s">
        <v>29</v>
      </c>
      <c r="B53" s="118"/>
      <c r="C53" s="118"/>
      <c r="D53" s="118"/>
      <c r="E53" s="118"/>
    </row>
    <row r="54" spans="1:14" ht="36" customHeight="1" x14ac:dyDescent="0.3">
      <c r="A54" s="62" t="s">
        <v>97</v>
      </c>
      <c r="B54" s="54">
        <f>21318.4+913.9-200</f>
        <v>22032.300000000003</v>
      </c>
      <c r="C54" s="54">
        <v>5</v>
      </c>
      <c r="D54" s="90"/>
      <c r="E54" s="53"/>
      <c r="H54" s="3">
        <v>22475.9</v>
      </c>
      <c r="J54" s="3">
        <v>157.5</v>
      </c>
      <c r="L54" s="3">
        <f>H54-J54</f>
        <v>22318.400000000001</v>
      </c>
      <c r="N54" s="3">
        <f t="shared" ref="N54:N66" si="1">L54/5000</f>
        <v>4.4636800000000001</v>
      </c>
    </row>
    <row r="55" spans="1:14" ht="19.5" customHeight="1" x14ac:dyDescent="0.3">
      <c r="A55" s="88" t="s">
        <v>11</v>
      </c>
      <c r="B55" s="54">
        <f>21318.4+913.9-200</f>
        <v>22032.300000000003</v>
      </c>
      <c r="C55" s="54">
        <f>SUM(C54:C54)</f>
        <v>5</v>
      </c>
      <c r="D55" s="91"/>
      <c r="E55" s="53"/>
    </row>
    <row r="56" spans="1:14" ht="18.75" customHeight="1" x14ac:dyDescent="0.3">
      <c r="A56" s="118" t="s">
        <v>30</v>
      </c>
      <c r="B56" s="118"/>
      <c r="C56" s="118"/>
      <c r="D56" s="118"/>
      <c r="E56" s="118"/>
    </row>
    <row r="57" spans="1:14" ht="37.5" customHeight="1" x14ac:dyDescent="0.3">
      <c r="A57" s="62" t="s">
        <v>31</v>
      </c>
      <c r="B57" s="54">
        <f>21295.4+912.9-200</f>
        <v>22008.300000000003</v>
      </c>
      <c r="C57" s="54">
        <v>5</v>
      </c>
      <c r="D57" s="90"/>
      <c r="E57" s="53"/>
      <c r="H57" s="3">
        <v>22452.9</v>
      </c>
      <c r="J57" s="3">
        <v>157.5</v>
      </c>
      <c r="L57" s="3">
        <f>H57-J57</f>
        <v>22295.4</v>
      </c>
      <c r="N57" s="3">
        <f t="shared" si="1"/>
        <v>4.4590800000000002</v>
      </c>
    </row>
    <row r="58" spans="1:14" ht="18.75" customHeight="1" x14ac:dyDescent="0.3">
      <c r="A58" s="88" t="s">
        <v>11</v>
      </c>
      <c r="B58" s="54">
        <f>21295.4+912.9-200</f>
        <v>22008.300000000003</v>
      </c>
      <c r="C58" s="54">
        <f>SUM(C57:C57)</f>
        <v>5</v>
      </c>
      <c r="D58" s="90"/>
      <c r="E58" s="53"/>
    </row>
    <row r="59" spans="1:14" ht="18.75" customHeight="1" x14ac:dyDescent="0.3">
      <c r="A59" s="118" t="s">
        <v>32</v>
      </c>
      <c r="B59" s="118"/>
      <c r="C59" s="118"/>
      <c r="D59" s="118"/>
      <c r="E59" s="118"/>
    </row>
    <row r="60" spans="1:14" ht="19.5" customHeight="1" x14ac:dyDescent="0.3">
      <c r="A60" s="62" t="s">
        <v>98</v>
      </c>
      <c r="B60" s="54">
        <f>29480.2+633-5000-300</f>
        <v>24813.200000000001</v>
      </c>
      <c r="C60" s="54">
        <v>5</v>
      </c>
      <c r="D60" s="90"/>
      <c r="E60" s="53"/>
      <c r="H60" s="3">
        <v>30693.7</v>
      </c>
      <c r="J60" s="3">
        <v>213.5</v>
      </c>
      <c r="L60" s="3">
        <f>H60-J60</f>
        <v>30480.2</v>
      </c>
      <c r="N60" s="3">
        <f t="shared" si="1"/>
        <v>6.0960400000000003</v>
      </c>
    </row>
    <row r="61" spans="1:14" ht="23.25" customHeight="1" x14ac:dyDescent="0.3">
      <c r="A61" s="88" t="s">
        <v>11</v>
      </c>
      <c r="B61" s="54">
        <f>29480.2+633-5000-300</f>
        <v>24813.200000000001</v>
      </c>
      <c r="C61" s="54">
        <f>SUM(C60:C60)</f>
        <v>5</v>
      </c>
      <c r="D61" s="92"/>
      <c r="E61" s="53"/>
    </row>
    <row r="62" spans="1:14" ht="21" customHeight="1" x14ac:dyDescent="0.3">
      <c r="A62" s="115" t="s">
        <v>33</v>
      </c>
      <c r="B62" s="116"/>
      <c r="C62" s="116"/>
      <c r="D62" s="116"/>
      <c r="E62" s="116"/>
    </row>
    <row r="63" spans="1:14" ht="38.25" customHeight="1" x14ac:dyDescent="0.3">
      <c r="A63" s="62" t="s">
        <v>107</v>
      </c>
      <c r="B63" s="54">
        <v>19970.2</v>
      </c>
      <c r="C63" s="54">
        <v>5</v>
      </c>
      <c r="D63" s="89"/>
      <c r="E63" s="53"/>
    </row>
    <row r="64" spans="1:14" ht="17.25" customHeight="1" x14ac:dyDescent="0.3">
      <c r="A64" s="88" t="s">
        <v>11</v>
      </c>
      <c r="B64" s="54">
        <f>B63</f>
        <v>19970.2</v>
      </c>
      <c r="C64" s="54">
        <f>SUM(C63:C63)</f>
        <v>5</v>
      </c>
      <c r="D64" s="89"/>
      <c r="E64" s="53"/>
    </row>
    <row r="65" spans="1:14" ht="16.5" customHeight="1" x14ac:dyDescent="0.3">
      <c r="A65" s="119" t="s">
        <v>34</v>
      </c>
      <c r="B65" s="119"/>
      <c r="C65" s="119"/>
      <c r="D65" s="119"/>
      <c r="E65" s="119"/>
    </row>
    <row r="66" spans="1:14" ht="36" customHeight="1" x14ac:dyDescent="0.3">
      <c r="A66" s="62" t="s">
        <v>122</v>
      </c>
      <c r="B66" s="54">
        <f>23288.8+1036-2400</f>
        <v>21924.799999999999</v>
      </c>
      <c r="C66" s="52">
        <v>5</v>
      </c>
      <c r="D66" s="92"/>
      <c r="E66" s="53"/>
      <c r="H66" s="3">
        <v>25467.3</v>
      </c>
      <c r="J66" s="3">
        <v>178.5</v>
      </c>
      <c r="L66" s="3">
        <f>H66-J66</f>
        <v>25288.799999999999</v>
      </c>
      <c r="N66" s="3">
        <f t="shared" si="1"/>
        <v>5.05776</v>
      </c>
    </row>
    <row r="67" spans="1:14" ht="20.25" customHeight="1" x14ac:dyDescent="0.3">
      <c r="A67" s="88" t="s">
        <v>11</v>
      </c>
      <c r="B67" s="54">
        <f>23288.8+1036-2400</f>
        <v>21924.799999999999</v>
      </c>
      <c r="C67" s="54">
        <f>SUM(C66:C66)</f>
        <v>5</v>
      </c>
      <c r="D67" s="92"/>
      <c r="E67" s="53"/>
    </row>
    <row r="68" spans="1:14" ht="18" customHeight="1" x14ac:dyDescent="0.3">
      <c r="A68" s="115" t="s">
        <v>35</v>
      </c>
      <c r="B68" s="115"/>
      <c r="C68" s="115"/>
      <c r="D68" s="115"/>
      <c r="E68" s="115"/>
    </row>
    <row r="69" spans="1:14" ht="36" customHeight="1" x14ac:dyDescent="0.3">
      <c r="A69" s="62" t="s">
        <v>36</v>
      </c>
      <c r="B69" s="54">
        <f>23239.7+487-2000</f>
        <v>21726.7</v>
      </c>
      <c r="C69" s="54">
        <v>5</v>
      </c>
      <c r="D69" s="92"/>
      <c r="E69" s="53"/>
      <c r="H69" s="3">
        <v>23404.2</v>
      </c>
      <c r="J69" s="3">
        <v>164.5</v>
      </c>
      <c r="L69" s="3">
        <f>H69-J69</f>
        <v>23239.7</v>
      </c>
      <c r="N69" s="3">
        <f>L69/5000</f>
        <v>4.6479400000000002</v>
      </c>
    </row>
    <row r="70" spans="1:14" ht="18.75" customHeight="1" x14ac:dyDescent="0.3">
      <c r="A70" s="88" t="s">
        <v>11</v>
      </c>
      <c r="B70" s="54">
        <f>23239.7+487-2000</f>
        <v>21726.7</v>
      </c>
      <c r="C70" s="54">
        <f>SUM(C69:C69)</f>
        <v>5</v>
      </c>
      <c r="D70" s="92"/>
      <c r="E70" s="53"/>
    </row>
    <row r="71" spans="1:14" ht="17.25" customHeight="1" x14ac:dyDescent="0.3">
      <c r="A71" s="115" t="s">
        <v>37</v>
      </c>
      <c r="B71" s="115"/>
      <c r="C71" s="115"/>
      <c r="D71" s="115"/>
      <c r="E71" s="115"/>
    </row>
    <row r="72" spans="1:14" ht="19.5" customHeight="1" x14ac:dyDescent="0.3">
      <c r="A72" s="93" t="s">
        <v>99</v>
      </c>
      <c r="B72" s="54">
        <f>19325+791.3-200</f>
        <v>19916.3</v>
      </c>
      <c r="C72" s="54">
        <v>5</v>
      </c>
      <c r="D72" s="92"/>
      <c r="E72" s="53"/>
      <c r="H72" s="3">
        <v>19461.5</v>
      </c>
      <c r="J72" s="3">
        <v>136.5</v>
      </c>
      <c r="L72" s="3">
        <f>H72-J72</f>
        <v>19325</v>
      </c>
      <c r="N72" s="3">
        <f>L72/5000</f>
        <v>3.8650000000000002</v>
      </c>
    </row>
    <row r="73" spans="1:14" ht="18.75" customHeight="1" x14ac:dyDescent="0.3">
      <c r="A73" s="88" t="s">
        <v>11</v>
      </c>
      <c r="B73" s="54">
        <f>19325+791.3-200</f>
        <v>19916.3</v>
      </c>
      <c r="C73" s="54">
        <v>5</v>
      </c>
      <c r="D73" s="92"/>
      <c r="E73" s="53"/>
    </row>
    <row r="74" spans="1:14" ht="16.5" customHeight="1" x14ac:dyDescent="0.3">
      <c r="A74" s="119" t="s">
        <v>38</v>
      </c>
      <c r="B74" s="119"/>
      <c r="C74" s="119"/>
      <c r="D74" s="119"/>
      <c r="E74" s="119"/>
    </row>
    <row r="75" spans="1:14" ht="36" x14ac:dyDescent="0.3">
      <c r="A75" s="62" t="s">
        <v>39</v>
      </c>
      <c r="B75" s="54">
        <f>21748.8+881.1-600</f>
        <v>22029.899999999998</v>
      </c>
      <c r="C75" s="54">
        <v>5</v>
      </c>
      <c r="D75" s="92"/>
      <c r="E75" s="53"/>
      <c r="H75" s="3">
        <v>21902.799999999999</v>
      </c>
      <c r="J75" s="3">
        <v>154</v>
      </c>
      <c r="L75" s="3">
        <f>H75-J75</f>
        <v>21748.799999999999</v>
      </c>
      <c r="N75" s="3">
        <f>L75/5000</f>
        <v>4.3497599999999998</v>
      </c>
    </row>
    <row r="76" spans="1:14" ht="19.5" customHeight="1" x14ac:dyDescent="0.3">
      <c r="A76" s="88" t="s">
        <v>11</v>
      </c>
      <c r="B76" s="54">
        <f>21748.8+881.1-600</f>
        <v>22029.899999999998</v>
      </c>
      <c r="C76" s="54">
        <f>SUM(C75:C75)</f>
        <v>5</v>
      </c>
      <c r="D76" s="92"/>
      <c r="E76" s="53"/>
    </row>
    <row r="77" spans="1:14" ht="16.5" customHeight="1" x14ac:dyDescent="0.3">
      <c r="A77" s="115" t="s">
        <v>40</v>
      </c>
      <c r="B77" s="115"/>
      <c r="C77" s="115"/>
      <c r="D77" s="115"/>
      <c r="E77" s="115"/>
    </row>
    <row r="78" spans="1:14" ht="36.75" customHeight="1" x14ac:dyDescent="0.3">
      <c r="A78" s="62" t="s">
        <v>94</v>
      </c>
      <c r="B78" s="54">
        <f>11438.2+468.4+600+3300+3700</f>
        <v>19506.599999999999</v>
      </c>
      <c r="C78" s="54">
        <v>5</v>
      </c>
      <c r="D78" s="92"/>
      <c r="E78" s="53"/>
      <c r="H78" s="3">
        <v>11518.7</v>
      </c>
      <c r="J78" s="3">
        <v>80.5</v>
      </c>
      <c r="L78" s="3">
        <f>H78-J78</f>
        <v>11438.2</v>
      </c>
      <c r="N78" s="3">
        <f>L78/5000</f>
        <v>2.2876400000000001</v>
      </c>
    </row>
    <row r="79" spans="1:14" ht="20.25" customHeight="1" x14ac:dyDescent="0.3">
      <c r="A79" s="88" t="s">
        <v>11</v>
      </c>
      <c r="B79" s="54">
        <f>11438.2+468.4+600+3300+3700</f>
        <v>19506.599999999999</v>
      </c>
      <c r="C79" s="54">
        <f>SUM(C78:C78)</f>
        <v>5</v>
      </c>
      <c r="D79" s="92"/>
      <c r="E79" s="53"/>
    </row>
    <row r="80" spans="1:14" ht="21" customHeight="1" x14ac:dyDescent="0.3">
      <c r="A80" s="115" t="s">
        <v>41</v>
      </c>
      <c r="B80" s="115"/>
      <c r="C80" s="115"/>
      <c r="D80" s="115"/>
      <c r="E80" s="115"/>
    </row>
    <row r="81" spans="1:14" ht="36.75" customHeight="1" x14ac:dyDescent="0.3">
      <c r="A81" s="62" t="s">
        <v>42</v>
      </c>
      <c r="B81" s="54">
        <f>17573.9+719.5+3000</f>
        <v>21293.4</v>
      </c>
      <c r="C81" s="54">
        <v>5</v>
      </c>
      <c r="D81" s="92"/>
      <c r="E81" s="53"/>
      <c r="H81" s="3">
        <v>17696.400000000001</v>
      </c>
      <c r="J81" s="3">
        <v>122.5</v>
      </c>
      <c r="L81" s="3">
        <f>H81-J81</f>
        <v>17573.900000000001</v>
      </c>
      <c r="N81" s="3">
        <f>L81/5000</f>
        <v>3.5147800000000005</v>
      </c>
    </row>
    <row r="82" spans="1:14" ht="20.25" customHeight="1" x14ac:dyDescent="0.3">
      <c r="A82" s="88" t="s">
        <v>11</v>
      </c>
      <c r="B82" s="54">
        <f>17573.9+719.5+3000</f>
        <v>21293.4</v>
      </c>
      <c r="C82" s="54">
        <f>SUM(C81:C81)</f>
        <v>5</v>
      </c>
      <c r="D82" s="92"/>
      <c r="E82" s="53"/>
    </row>
    <row r="83" spans="1:14" ht="19.5" customHeight="1" x14ac:dyDescent="0.3">
      <c r="A83" s="115" t="s">
        <v>44</v>
      </c>
      <c r="B83" s="115"/>
      <c r="C83" s="115"/>
      <c r="D83" s="115"/>
      <c r="E83" s="115"/>
    </row>
    <row r="84" spans="1:14" ht="36.75" customHeight="1" x14ac:dyDescent="0.3">
      <c r="A84" s="93" t="s">
        <v>45</v>
      </c>
      <c r="B84" s="54">
        <f>18984.7-680.7+777.3+1905</f>
        <v>20986.3</v>
      </c>
      <c r="C84" s="65">
        <v>5</v>
      </c>
      <c r="D84" s="92"/>
      <c r="E84" s="53"/>
      <c r="H84" s="3">
        <v>19117.7</v>
      </c>
      <c r="J84" s="3">
        <v>133</v>
      </c>
      <c r="L84" s="3">
        <f>H84-J84</f>
        <v>18984.7</v>
      </c>
      <c r="N84" s="3">
        <f>L84/5000</f>
        <v>3.7969400000000002</v>
      </c>
    </row>
    <row r="85" spans="1:14" ht="20.25" customHeight="1" x14ac:dyDescent="0.3">
      <c r="A85" s="88" t="s">
        <v>11</v>
      </c>
      <c r="B85" s="54">
        <f>18984.7-680.7+777.3+1905</f>
        <v>20986.3</v>
      </c>
      <c r="C85" s="54">
        <f>C84</f>
        <v>5</v>
      </c>
      <c r="D85" s="92"/>
      <c r="E85" s="53"/>
    </row>
    <row r="86" spans="1:14" ht="16.5" customHeight="1" x14ac:dyDescent="0.3">
      <c r="A86" s="115" t="s">
        <v>46</v>
      </c>
      <c r="B86" s="115"/>
      <c r="C86" s="115"/>
      <c r="D86" s="115"/>
      <c r="E86" s="115"/>
    </row>
    <row r="87" spans="1:14" ht="36.75" customHeight="1" x14ac:dyDescent="0.3">
      <c r="A87" s="62" t="s">
        <v>125</v>
      </c>
      <c r="B87" s="54">
        <f>24593.2+514.1-3000</f>
        <v>22107.3</v>
      </c>
      <c r="C87" s="54">
        <v>5</v>
      </c>
      <c r="D87" s="92"/>
      <c r="E87" s="53"/>
    </row>
    <row r="88" spans="1:14" ht="20.25" customHeight="1" x14ac:dyDescent="0.3">
      <c r="A88" s="88" t="s">
        <v>11</v>
      </c>
      <c r="B88" s="54">
        <f>24593.2+514.1-3000</f>
        <v>22107.3</v>
      </c>
      <c r="C88" s="54">
        <f>SUM(C87:C87)</f>
        <v>5</v>
      </c>
      <c r="D88" s="92"/>
      <c r="E88" s="53"/>
    </row>
    <row r="89" spans="1:14" ht="15.6" x14ac:dyDescent="0.3">
      <c r="A89" s="115" t="s">
        <v>47</v>
      </c>
      <c r="B89" s="115"/>
      <c r="C89" s="115"/>
      <c r="D89" s="115"/>
      <c r="E89" s="115"/>
    </row>
    <row r="90" spans="1:14" ht="36" x14ac:dyDescent="0.3">
      <c r="A90" s="94" t="s">
        <v>48</v>
      </c>
      <c r="B90" s="66">
        <v>27856.7</v>
      </c>
      <c r="C90" s="66">
        <v>5</v>
      </c>
      <c r="D90" s="95"/>
      <c r="E90" s="66"/>
      <c r="H90" s="3">
        <v>37822.699999999997</v>
      </c>
      <c r="J90" s="3">
        <v>266</v>
      </c>
      <c r="L90" s="3">
        <f>H90-J90</f>
        <v>37556.699999999997</v>
      </c>
      <c r="N90" s="3">
        <f>L90/5000</f>
        <v>7.5113399999999997</v>
      </c>
    </row>
    <row r="91" spans="1:14" ht="19.5" customHeight="1" x14ac:dyDescent="0.3">
      <c r="A91" s="88" t="s">
        <v>11</v>
      </c>
      <c r="B91" s="66">
        <f>SUM(B90)</f>
        <v>27856.7</v>
      </c>
      <c r="C91" s="54">
        <f>SUM(C90:C90)</f>
        <v>5</v>
      </c>
      <c r="D91" s="92"/>
      <c r="E91" s="53"/>
      <c r="F91" s="3">
        <v>30856.7</v>
      </c>
    </row>
    <row r="92" spans="1:14" ht="17.25" customHeight="1" x14ac:dyDescent="0.3">
      <c r="A92" s="115" t="s">
        <v>49</v>
      </c>
      <c r="B92" s="115"/>
      <c r="C92" s="115"/>
      <c r="D92" s="115"/>
      <c r="E92" s="115"/>
    </row>
    <row r="93" spans="1:14" ht="36" customHeight="1" x14ac:dyDescent="0.3">
      <c r="A93" s="62" t="s">
        <v>50</v>
      </c>
      <c r="B93" s="54">
        <f>17277.1-500</f>
        <v>16777.099999999999</v>
      </c>
      <c r="C93" s="54">
        <v>3.5</v>
      </c>
      <c r="D93" s="92"/>
      <c r="E93" s="53"/>
      <c r="H93" s="3">
        <v>27347</v>
      </c>
      <c r="J93" s="3">
        <v>192.5</v>
      </c>
      <c r="L93" s="3">
        <f>H93-J93</f>
        <v>27154.5</v>
      </c>
      <c r="N93" s="3">
        <f>L93/5000</f>
        <v>5.4309000000000003</v>
      </c>
    </row>
    <row r="94" spans="1:14" ht="36" customHeight="1" x14ac:dyDescent="0.3">
      <c r="A94" s="62" t="s">
        <v>96</v>
      </c>
      <c r="B94" s="54">
        <f>8877.4+840</f>
        <v>9717.4</v>
      </c>
      <c r="C94" s="54">
        <v>1.5</v>
      </c>
      <c r="D94" s="92"/>
      <c r="E94" s="53"/>
    </row>
    <row r="95" spans="1:14" ht="18.75" customHeight="1" x14ac:dyDescent="0.3">
      <c r="A95" s="88" t="s">
        <v>11</v>
      </c>
      <c r="B95" s="54">
        <f>SUM(B93:B94)</f>
        <v>26494.5</v>
      </c>
      <c r="C95" s="54">
        <f>SUM(C93:C94)</f>
        <v>5</v>
      </c>
      <c r="D95" s="92"/>
      <c r="E95" s="53"/>
    </row>
    <row r="96" spans="1:14" ht="18" customHeight="1" x14ac:dyDescent="0.3">
      <c r="A96" s="115" t="s">
        <v>10</v>
      </c>
      <c r="B96" s="115"/>
      <c r="C96" s="115"/>
      <c r="D96" s="115"/>
      <c r="E96" s="115"/>
    </row>
    <row r="97" spans="1:14" ht="55.5" customHeight="1" x14ac:dyDescent="0.3">
      <c r="A97" s="62" t="s">
        <v>51</v>
      </c>
      <c r="B97" s="54">
        <f>19510+839.8+2000</f>
        <v>22349.8</v>
      </c>
      <c r="C97" s="54">
        <v>5</v>
      </c>
      <c r="D97" s="92"/>
      <c r="E97" s="53"/>
      <c r="H97" s="3">
        <v>20653.5</v>
      </c>
      <c r="J97" s="3">
        <v>143.5</v>
      </c>
      <c r="L97" s="3">
        <f>H97-J97</f>
        <v>20510</v>
      </c>
      <c r="N97" s="3">
        <f>L97/5000</f>
        <v>4.1020000000000003</v>
      </c>
    </row>
    <row r="98" spans="1:14" ht="21" customHeight="1" x14ac:dyDescent="0.3">
      <c r="A98" s="88" t="s">
        <v>11</v>
      </c>
      <c r="B98" s="54">
        <f>19510+839.8+2000</f>
        <v>22349.8</v>
      </c>
      <c r="C98" s="54">
        <f>SUM(C97:C97)</f>
        <v>5</v>
      </c>
      <c r="D98" s="92"/>
      <c r="E98" s="53"/>
    </row>
    <row r="99" spans="1:14" ht="19.5" customHeight="1" x14ac:dyDescent="0.3">
      <c r="A99" s="115" t="s">
        <v>22</v>
      </c>
      <c r="B99" s="115"/>
      <c r="C99" s="115"/>
      <c r="D99" s="115"/>
      <c r="E99" s="115"/>
    </row>
    <row r="100" spans="1:14" ht="36" x14ac:dyDescent="0.3">
      <c r="A100" s="62" t="s">
        <v>52</v>
      </c>
      <c r="B100" s="54">
        <f>15945.5+652+3500</f>
        <v>20097.5</v>
      </c>
      <c r="C100" s="54">
        <v>5</v>
      </c>
      <c r="D100" s="92"/>
      <c r="E100" s="53"/>
      <c r="H100" s="3">
        <v>16057.5</v>
      </c>
      <c r="J100" s="3">
        <v>112</v>
      </c>
      <c r="L100" s="3">
        <f>H100-J100</f>
        <v>15945.5</v>
      </c>
      <c r="N100" s="3">
        <f>L100/5000</f>
        <v>3.1890999999999998</v>
      </c>
    </row>
    <row r="101" spans="1:14" ht="19.5" customHeight="1" x14ac:dyDescent="0.3">
      <c r="A101" s="88" t="s">
        <v>11</v>
      </c>
      <c r="B101" s="54">
        <f>15945.5+652+3500</f>
        <v>20097.5</v>
      </c>
      <c r="C101" s="54">
        <f>SUM(C100:C100)</f>
        <v>5</v>
      </c>
      <c r="D101" s="92"/>
      <c r="E101" s="53"/>
    </row>
    <row r="102" spans="1:14" ht="17.25" customHeight="1" x14ac:dyDescent="0.3">
      <c r="A102" s="119" t="s">
        <v>53</v>
      </c>
      <c r="B102" s="119"/>
      <c r="C102" s="119"/>
      <c r="D102" s="119"/>
      <c r="E102" s="119"/>
    </row>
    <row r="103" spans="1:14" ht="36" x14ac:dyDescent="0.3">
      <c r="A103" s="62" t="s">
        <v>105</v>
      </c>
      <c r="B103" s="54">
        <f>11564.3+473+7000</f>
        <v>19037.3</v>
      </c>
      <c r="C103" s="54">
        <v>5</v>
      </c>
      <c r="D103" s="92"/>
      <c r="E103" s="53"/>
      <c r="H103" s="3">
        <v>11644.8</v>
      </c>
      <c r="J103" s="3">
        <v>80.5</v>
      </c>
      <c r="L103" s="3">
        <f>H103-J103</f>
        <v>11564.3</v>
      </c>
      <c r="N103" s="3">
        <f>L103/5000</f>
        <v>2.3128599999999997</v>
      </c>
    </row>
    <row r="104" spans="1:14" ht="19.5" customHeight="1" x14ac:dyDescent="0.3">
      <c r="A104" s="88" t="s">
        <v>11</v>
      </c>
      <c r="B104" s="54">
        <f>11564.3+473+7000</f>
        <v>19037.3</v>
      </c>
      <c r="C104" s="54">
        <f>SUM(C103:C103)</f>
        <v>5</v>
      </c>
      <c r="D104" s="92"/>
      <c r="E104" s="53"/>
    </row>
    <row r="105" spans="1:14" ht="17.25" customHeight="1" x14ac:dyDescent="0.3">
      <c r="A105" s="115" t="s">
        <v>54</v>
      </c>
      <c r="B105" s="115"/>
      <c r="C105" s="115"/>
      <c r="D105" s="115"/>
      <c r="E105" s="115"/>
    </row>
    <row r="106" spans="1:14" x14ac:dyDescent="0.3">
      <c r="A106" s="62" t="s">
        <v>123</v>
      </c>
      <c r="B106" s="54">
        <f>9867.1+404+8000+1537</f>
        <v>19808.099999999999</v>
      </c>
      <c r="C106" s="54">
        <v>5</v>
      </c>
      <c r="D106" s="92"/>
      <c r="E106" s="53"/>
      <c r="H106" s="3">
        <v>9937.1</v>
      </c>
      <c r="J106" s="3">
        <v>70</v>
      </c>
      <c r="L106" s="3">
        <f>H106-J106</f>
        <v>9867.1</v>
      </c>
      <c r="N106" s="3">
        <f>L106/5000</f>
        <v>1.9734200000000002</v>
      </c>
    </row>
    <row r="107" spans="1:14" ht="20.25" customHeight="1" x14ac:dyDescent="0.3">
      <c r="A107" s="88" t="s">
        <v>11</v>
      </c>
      <c r="B107" s="54">
        <f>9867.1+404+8000+1537</f>
        <v>19808.099999999999</v>
      </c>
      <c r="C107" s="54">
        <f>SUM(C106:C106)</f>
        <v>5</v>
      </c>
      <c r="D107" s="92"/>
      <c r="E107" s="53"/>
    </row>
    <row r="108" spans="1:14" ht="16.5" customHeight="1" x14ac:dyDescent="0.3">
      <c r="A108" s="115" t="s">
        <v>55</v>
      </c>
      <c r="B108" s="115"/>
      <c r="C108" s="115"/>
      <c r="D108" s="115"/>
      <c r="E108" s="115"/>
    </row>
    <row r="109" spans="1:14" ht="36" x14ac:dyDescent="0.3">
      <c r="A109" s="93" t="s">
        <v>56</v>
      </c>
      <c r="B109" s="54">
        <f>14466+592+6843.2</f>
        <v>21901.200000000001</v>
      </c>
      <c r="C109" s="54">
        <v>5</v>
      </c>
      <c r="D109" s="96"/>
      <c r="E109" s="67"/>
      <c r="H109" s="3">
        <v>14567.5</v>
      </c>
      <c r="J109" s="3">
        <v>101.5</v>
      </c>
      <c r="L109" s="3">
        <f>H109-J109</f>
        <v>14466</v>
      </c>
      <c r="N109" s="3">
        <f>L109/5000</f>
        <v>2.8932000000000002</v>
      </c>
    </row>
    <row r="110" spans="1:14" ht="18" customHeight="1" x14ac:dyDescent="0.3">
      <c r="A110" s="88" t="s">
        <v>11</v>
      </c>
      <c r="B110" s="54">
        <f>14466+592+6843.2</f>
        <v>21901.200000000001</v>
      </c>
      <c r="C110" s="54">
        <f>SUM(C109:C109)</f>
        <v>5</v>
      </c>
      <c r="D110" s="92"/>
      <c r="E110" s="53"/>
    </row>
    <row r="111" spans="1:14" ht="20.25" customHeight="1" x14ac:dyDescent="0.3">
      <c r="A111" s="115" t="s">
        <v>57</v>
      </c>
      <c r="B111" s="115"/>
      <c r="C111" s="115"/>
      <c r="D111" s="115"/>
      <c r="E111" s="115"/>
    </row>
    <row r="112" spans="1:14" ht="37.5" customHeight="1" x14ac:dyDescent="0.3">
      <c r="A112" s="62" t="s">
        <v>124</v>
      </c>
      <c r="B112" s="54">
        <v>30815.4</v>
      </c>
      <c r="C112" s="54">
        <v>5</v>
      </c>
      <c r="D112" s="92"/>
      <c r="E112" s="53"/>
      <c r="H112" s="3">
        <v>40458.800000000003</v>
      </c>
      <c r="J112" s="3">
        <v>283.5</v>
      </c>
      <c r="L112" s="3">
        <f>H112-J112</f>
        <v>40175.300000000003</v>
      </c>
      <c r="N112" s="3">
        <f>L112/5000</f>
        <v>8.0350600000000014</v>
      </c>
    </row>
    <row r="113" spans="1:7" ht="20.25" customHeight="1" x14ac:dyDescent="0.3">
      <c r="A113" s="88" t="s">
        <v>11</v>
      </c>
      <c r="B113" s="54">
        <f>B112</f>
        <v>30815.4</v>
      </c>
      <c r="C113" s="54">
        <f>C112</f>
        <v>5</v>
      </c>
      <c r="D113" s="92"/>
      <c r="E113" s="53"/>
      <c r="G113" s="3">
        <v>33815.4</v>
      </c>
    </row>
    <row r="114" spans="1:7" ht="38.25" customHeight="1" x14ac:dyDescent="0.3">
      <c r="A114" s="63" t="s">
        <v>95</v>
      </c>
      <c r="B114" s="68">
        <f>B113+B110+B104+B107+B101+B98+B95+B91+B85+B82+B79+B76+B73+ B70+B67+B64+B61+B58+B55+B88</f>
        <v>446675.8</v>
      </c>
      <c r="C114" s="68">
        <f>C113+C110+C104+C107+C101+C98+C95+C91+C85+C82+C79+C76+C73+ C70+C67+C61+C58+C55+C88+C64</f>
        <v>100</v>
      </c>
      <c r="D114" s="92"/>
      <c r="E114" s="53"/>
    </row>
    <row r="115" spans="1:7" ht="37.5" customHeight="1" x14ac:dyDescent="0.3">
      <c r="A115" s="121" t="s">
        <v>117</v>
      </c>
      <c r="B115" s="121"/>
      <c r="C115" s="121"/>
      <c r="D115" s="121"/>
      <c r="E115" s="122"/>
    </row>
    <row r="116" spans="1:7" ht="19.5" customHeight="1" x14ac:dyDescent="0.3">
      <c r="A116" s="121" t="s">
        <v>29</v>
      </c>
      <c r="B116" s="121"/>
      <c r="C116" s="121"/>
      <c r="D116" s="121"/>
      <c r="E116" s="121"/>
    </row>
    <row r="117" spans="1:7" x14ac:dyDescent="0.3">
      <c r="A117" s="12" t="s">
        <v>58</v>
      </c>
      <c r="B117" s="53">
        <v>913.8</v>
      </c>
      <c r="C117" s="57"/>
      <c r="D117" s="56"/>
      <c r="E117" s="52">
        <v>1200</v>
      </c>
    </row>
    <row r="118" spans="1:7" x14ac:dyDescent="0.3">
      <c r="A118" s="55" t="s">
        <v>11</v>
      </c>
      <c r="B118" s="53">
        <v>913.8</v>
      </c>
      <c r="C118" s="69"/>
      <c r="D118" s="57"/>
      <c r="E118" s="52">
        <v>1200</v>
      </c>
    </row>
    <row r="119" spans="1:7" x14ac:dyDescent="0.35">
      <c r="A119" s="120" t="s">
        <v>59</v>
      </c>
      <c r="B119" s="120"/>
      <c r="C119" s="120"/>
      <c r="D119" s="120"/>
      <c r="E119" s="120"/>
    </row>
    <row r="120" spans="1:7" x14ac:dyDescent="0.35">
      <c r="A120" s="70" t="s">
        <v>60</v>
      </c>
      <c r="B120" s="52">
        <v>913</v>
      </c>
      <c r="C120" s="71"/>
      <c r="D120" s="70"/>
      <c r="E120" s="52">
        <v>1200</v>
      </c>
    </row>
    <row r="121" spans="1:7" x14ac:dyDescent="0.35">
      <c r="A121" s="55" t="s">
        <v>11</v>
      </c>
      <c r="B121" s="52">
        <v>913</v>
      </c>
      <c r="C121" s="71"/>
      <c r="D121" s="70"/>
      <c r="E121" s="52">
        <v>1200</v>
      </c>
    </row>
    <row r="122" spans="1:7" x14ac:dyDescent="0.35">
      <c r="A122" s="120" t="s">
        <v>32</v>
      </c>
      <c r="B122" s="120"/>
      <c r="C122" s="120"/>
      <c r="D122" s="120"/>
      <c r="E122" s="120"/>
    </row>
    <row r="123" spans="1:7" x14ac:dyDescent="0.35">
      <c r="A123" s="72" t="s">
        <v>61</v>
      </c>
      <c r="B123" s="52">
        <v>1863</v>
      </c>
      <c r="C123" s="71"/>
      <c r="D123" s="70"/>
      <c r="E123" s="52">
        <v>2500</v>
      </c>
    </row>
    <row r="124" spans="1:7" x14ac:dyDescent="0.3">
      <c r="A124" s="55" t="s">
        <v>11</v>
      </c>
      <c r="B124" s="52">
        <v>1863</v>
      </c>
      <c r="C124" s="52"/>
      <c r="D124" s="52"/>
      <c r="E124" s="52">
        <f>SUM(E123:E123)</f>
        <v>2500</v>
      </c>
    </row>
    <row r="125" spans="1:7" x14ac:dyDescent="0.35">
      <c r="A125" s="120" t="s">
        <v>33</v>
      </c>
      <c r="B125" s="120"/>
      <c r="C125" s="120"/>
      <c r="D125" s="120"/>
      <c r="E125" s="120"/>
    </row>
    <row r="126" spans="1:7" x14ac:dyDescent="0.35">
      <c r="A126" s="73" t="s">
        <v>62</v>
      </c>
      <c r="B126" s="52">
        <v>1240.5999999999999</v>
      </c>
      <c r="C126" s="51"/>
      <c r="D126" s="74"/>
      <c r="E126" s="52">
        <v>1600</v>
      </c>
    </row>
    <row r="127" spans="1:7" x14ac:dyDescent="0.3">
      <c r="A127" s="55" t="s">
        <v>11</v>
      </c>
      <c r="B127" s="52">
        <v>1240.55</v>
      </c>
      <c r="C127" s="52"/>
      <c r="D127" s="52"/>
      <c r="E127" s="52">
        <v>1600</v>
      </c>
    </row>
    <row r="128" spans="1:7" x14ac:dyDescent="0.35">
      <c r="A128" s="120" t="s">
        <v>34</v>
      </c>
      <c r="B128" s="120"/>
      <c r="C128" s="120"/>
      <c r="D128" s="120"/>
      <c r="E128" s="120"/>
    </row>
    <row r="129" spans="1:5" x14ac:dyDescent="0.35">
      <c r="A129" s="73" t="s">
        <v>63</v>
      </c>
      <c r="B129" s="52">
        <v>1035</v>
      </c>
      <c r="C129" s="71"/>
      <c r="D129" s="70"/>
      <c r="E129" s="52">
        <v>1350</v>
      </c>
    </row>
    <row r="130" spans="1:5" x14ac:dyDescent="0.3">
      <c r="A130" s="55" t="s">
        <v>11</v>
      </c>
      <c r="B130" s="52">
        <v>1035</v>
      </c>
      <c r="C130" s="52"/>
      <c r="D130" s="52"/>
      <c r="E130" s="52">
        <v>1350</v>
      </c>
    </row>
    <row r="131" spans="1:5" x14ac:dyDescent="0.35">
      <c r="A131" s="120" t="s">
        <v>35</v>
      </c>
      <c r="B131" s="120"/>
      <c r="C131" s="120"/>
      <c r="D131" s="120"/>
      <c r="E131" s="120"/>
    </row>
    <row r="132" spans="1:5" x14ac:dyDescent="0.35">
      <c r="A132" s="75" t="s">
        <v>64</v>
      </c>
      <c r="B132" s="52">
        <v>1416.2</v>
      </c>
      <c r="C132" s="71"/>
      <c r="D132" s="70"/>
      <c r="E132" s="52">
        <v>1900</v>
      </c>
    </row>
    <row r="133" spans="1:5" x14ac:dyDescent="0.35">
      <c r="A133" s="55" t="s">
        <v>11</v>
      </c>
      <c r="B133" s="52">
        <v>1416.2</v>
      </c>
      <c r="C133" s="71"/>
      <c r="D133" s="70"/>
      <c r="E133" s="52">
        <v>1900</v>
      </c>
    </row>
    <row r="134" spans="1:5" ht="21.75" customHeight="1" x14ac:dyDescent="0.35">
      <c r="A134" s="120" t="s">
        <v>17</v>
      </c>
      <c r="B134" s="120"/>
      <c r="C134" s="120"/>
      <c r="D134" s="120"/>
      <c r="E134" s="120"/>
    </row>
    <row r="135" spans="1:5" x14ac:dyDescent="0.35">
      <c r="A135" s="72" t="s">
        <v>65</v>
      </c>
      <c r="B135" s="52">
        <v>1547.4</v>
      </c>
      <c r="C135" s="71"/>
      <c r="D135" s="70"/>
      <c r="E135" s="52">
        <v>2000</v>
      </c>
    </row>
    <row r="136" spans="1:5" x14ac:dyDescent="0.35">
      <c r="A136" s="55" t="s">
        <v>11</v>
      </c>
      <c r="B136" s="52">
        <v>1547.4</v>
      </c>
      <c r="C136" s="71"/>
      <c r="D136" s="70"/>
      <c r="E136" s="52">
        <v>2000</v>
      </c>
    </row>
    <row r="137" spans="1:5" x14ac:dyDescent="0.35">
      <c r="A137" s="120" t="s">
        <v>37</v>
      </c>
      <c r="B137" s="120"/>
      <c r="C137" s="120"/>
      <c r="D137" s="120"/>
      <c r="E137" s="120"/>
    </row>
    <row r="138" spans="1:5" x14ac:dyDescent="0.35">
      <c r="A138" s="76" t="s">
        <v>66</v>
      </c>
      <c r="B138" s="51">
        <v>791.3</v>
      </c>
      <c r="C138" s="71"/>
      <c r="D138" s="70"/>
      <c r="E138" s="52">
        <v>1050</v>
      </c>
    </row>
    <row r="139" spans="1:5" x14ac:dyDescent="0.35">
      <c r="A139" s="55" t="s">
        <v>11</v>
      </c>
      <c r="B139" s="51">
        <v>791.3</v>
      </c>
      <c r="C139" s="71"/>
      <c r="D139" s="70"/>
      <c r="E139" s="52">
        <v>1050</v>
      </c>
    </row>
    <row r="140" spans="1:5" x14ac:dyDescent="0.35">
      <c r="A140" s="120" t="s">
        <v>67</v>
      </c>
      <c r="B140" s="120"/>
      <c r="C140" s="120"/>
      <c r="D140" s="120"/>
      <c r="E140" s="120"/>
    </row>
    <row r="141" spans="1:5" x14ac:dyDescent="0.35">
      <c r="A141" s="73" t="s">
        <v>68</v>
      </c>
      <c r="B141" s="51">
        <v>900</v>
      </c>
      <c r="C141" s="51"/>
      <c r="D141" s="74"/>
      <c r="E141" s="51">
        <v>1200</v>
      </c>
    </row>
    <row r="142" spans="1:5" x14ac:dyDescent="0.35">
      <c r="A142" s="55" t="s">
        <v>11</v>
      </c>
      <c r="B142" s="51">
        <v>900</v>
      </c>
      <c r="C142" s="71"/>
      <c r="D142" s="70"/>
      <c r="E142" s="51">
        <v>1200</v>
      </c>
    </row>
    <row r="143" spans="1:5" x14ac:dyDescent="0.35">
      <c r="A143" s="120" t="s">
        <v>40</v>
      </c>
      <c r="B143" s="120"/>
      <c r="C143" s="120"/>
      <c r="D143" s="120"/>
      <c r="E143" s="120"/>
    </row>
    <row r="144" spans="1:5" x14ac:dyDescent="0.35">
      <c r="A144" s="73" t="s">
        <v>69</v>
      </c>
      <c r="B144" s="52">
        <v>468.3</v>
      </c>
      <c r="C144" s="51"/>
      <c r="D144" s="74"/>
      <c r="E144" s="52">
        <v>625</v>
      </c>
    </row>
    <row r="145" spans="1:5" x14ac:dyDescent="0.35">
      <c r="A145" s="55" t="s">
        <v>11</v>
      </c>
      <c r="B145" s="52">
        <v>468.3</v>
      </c>
      <c r="C145" s="71"/>
      <c r="D145" s="70"/>
      <c r="E145" s="52">
        <v>625</v>
      </c>
    </row>
    <row r="146" spans="1:5" x14ac:dyDescent="0.35">
      <c r="A146" s="120" t="s">
        <v>41</v>
      </c>
      <c r="B146" s="120"/>
      <c r="C146" s="120"/>
      <c r="D146" s="120"/>
      <c r="E146" s="120"/>
    </row>
    <row r="147" spans="1:5" x14ac:dyDescent="0.35">
      <c r="A147" s="73" t="s">
        <v>103</v>
      </c>
      <c r="B147" s="51">
        <v>719.6</v>
      </c>
      <c r="C147" s="51"/>
      <c r="D147" s="74"/>
      <c r="E147" s="51">
        <v>950</v>
      </c>
    </row>
    <row r="148" spans="1:5" x14ac:dyDescent="0.35">
      <c r="A148" s="55" t="s">
        <v>11</v>
      </c>
      <c r="B148" s="51">
        <v>719.6</v>
      </c>
      <c r="C148" s="71"/>
      <c r="D148" s="70"/>
      <c r="E148" s="51">
        <v>950</v>
      </c>
    </row>
    <row r="149" spans="1:5" x14ac:dyDescent="0.35">
      <c r="A149" s="120" t="s">
        <v>70</v>
      </c>
      <c r="B149" s="120"/>
      <c r="C149" s="120"/>
      <c r="D149" s="120"/>
      <c r="E149" s="120"/>
    </row>
    <row r="150" spans="1:5" x14ac:dyDescent="0.35">
      <c r="A150" s="70" t="s">
        <v>71</v>
      </c>
      <c r="B150" s="52">
        <v>1233.3</v>
      </c>
      <c r="C150" s="71"/>
      <c r="D150" s="70"/>
      <c r="E150" s="52">
        <v>1650</v>
      </c>
    </row>
    <row r="151" spans="1:5" x14ac:dyDescent="0.35">
      <c r="A151" s="55" t="s">
        <v>11</v>
      </c>
      <c r="B151" s="52">
        <v>1233.3</v>
      </c>
      <c r="C151" s="71"/>
      <c r="D151" s="70"/>
      <c r="E151" s="52">
        <v>1650</v>
      </c>
    </row>
    <row r="152" spans="1:5" x14ac:dyDescent="0.35">
      <c r="A152" s="120" t="s">
        <v>72</v>
      </c>
      <c r="B152" s="120"/>
      <c r="C152" s="120"/>
      <c r="D152" s="120"/>
      <c r="E152" s="120"/>
    </row>
    <row r="153" spans="1:5" x14ac:dyDescent="0.35">
      <c r="A153" s="77" t="s">
        <v>73</v>
      </c>
      <c r="B153" s="52">
        <v>777.3</v>
      </c>
      <c r="C153" s="71"/>
      <c r="D153" s="70"/>
      <c r="E153" s="52">
        <v>1050</v>
      </c>
    </row>
    <row r="154" spans="1:5" x14ac:dyDescent="0.35">
      <c r="A154" s="55" t="s">
        <v>11</v>
      </c>
      <c r="B154" s="52">
        <v>777.3</v>
      </c>
      <c r="C154" s="71"/>
      <c r="D154" s="70"/>
      <c r="E154" s="52">
        <v>1050</v>
      </c>
    </row>
    <row r="155" spans="1:5" x14ac:dyDescent="0.35">
      <c r="A155" s="120" t="s">
        <v>46</v>
      </c>
      <c r="B155" s="120"/>
      <c r="C155" s="120"/>
      <c r="D155" s="120"/>
      <c r="E155" s="120"/>
    </row>
    <row r="156" spans="1:5" x14ac:dyDescent="0.35">
      <c r="A156" s="72" t="s">
        <v>74</v>
      </c>
      <c r="B156" s="51">
        <v>1500</v>
      </c>
      <c r="C156" s="71"/>
      <c r="D156" s="70"/>
      <c r="E156" s="52">
        <v>2000</v>
      </c>
    </row>
    <row r="157" spans="1:5" x14ac:dyDescent="0.35">
      <c r="A157" s="55" t="s">
        <v>11</v>
      </c>
      <c r="B157" s="51">
        <v>1500</v>
      </c>
      <c r="C157" s="71"/>
      <c r="D157" s="70"/>
      <c r="E157" s="52">
        <v>2000</v>
      </c>
    </row>
    <row r="158" spans="1:5" x14ac:dyDescent="0.35">
      <c r="A158" s="120" t="s">
        <v>75</v>
      </c>
      <c r="B158" s="120"/>
      <c r="C158" s="120"/>
      <c r="D158" s="120"/>
      <c r="E158" s="120"/>
    </row>
    <row r="159" spans="1:5" x14ac:dyDescent="0.35">
      <c r="A159" s="19" t="s">
        <v>76</v>
      </c>
      <c r="B159" s="23">
        <v>1538.1</v>
      </c>
      <c r="C159" s="18"/>
      <c r="D159" s="17"/>
      <c r="E159" s="8">
        <v>2050</v>
      </c>
    </row>
    <row r="160" spans="1:5" x14ac:dyDescent="0.35">
      <c r="A160" s="9" t="s">
        <v>11</v>
      </c>
      <c r="B160" s="23">
        <v>1538.1</v>
      </c>
      <c r="C160" s="18"/>
      <c r="D160" s="17"/>
      <c r="E160" s="8">
        <v>2050</v>
      </c>
    </row>
    <row r="161" spans="1:5" x14ac:dyDescent="0.35">
      <c r="A161" s="127" t="s">
        <v>49</v>
      </c>
      <c r="B161" s="127"/>
      <c r="C161" s="127"/>
      <c r="D161" s="127"/>
      <c r="E161" s="127"/>
    </row>
    <row r="162" spans="1:5" x14ac:dyDescent="0.35">
      <c r="A162" s="19" t="s">
        <v>77</v>
      </c>
      <c r="B162" s="8">
        <v>1383.9</v>
      </c>
      <c r="C162" s="18"/>
      <c r="D162" s="17"/>
      <c r="E162" s="8">
        <v>1780</v>
      </c>
    </row>
    <row r="163" spans="1:5" x14ac:dyDescent="0.35">
      <c r="A163" s="9" t="s">
        <v>11</v>
      </c>
      <c r="B163" s="8">
        <v>1383.9</v>
      </c>
      <c r="C163" s="18"/>
      <c r="D163" s="17"/>
      <c r="E163" s="8">
        <v>1780</v>
      </c>
    </row>
    <row r="164" spans="1:5" x14ac:dyDescent="0.35">
      <c r="A164" s="123" t="s">
        <v>10</v>
      </c>
      <c r="B164" s="123"/>
      <c r="C164" s="123"/>
      <c r="D164" s="123"/>
      <c r="E164" s="123"/>
    </row>
    <row r="165" spans="1:5" x14ac:dyDescent="0.35">
      <c r="A165" s="19" t="s">
        <v>78</v>
      </c>
      <c r="B165" s="8">
        <v>839.7</v>
      </c>
      <c r="C165" s="18"/>
      <c r="D165" s="17"/>
      <c r="E165" s="8">
        <v>1100</v>
      </c>
    </row>
    <row r="166" spans="1:5" x14ac:dyDescent="0.35">
      <c r="A166" s="9" t="s">
        <v>11</v>
      </c>
      <c r="B166" s="8">
        <v>839.7</v>
      </c>
      <c r="C166" s="18"/>
      <c r="D166" s="17"/>
      <c r="E166" s="8">
        <v>1100</v>
      </c>
    </row>
    <row r="167" spans="1:5" x14ac:dyDescent="0.35">
      <c r="A167" s="128" t="s">
        <v>22</v>
      </c>
      <c r="B167" s="128"/>
      <c r="C167" s="128"/>
      <c r="D167" s="128"/>
      <c r="E167" s="128"/>
    </row>
    <row r="168" spans="1:5" x14ac:dyDescent="0.35">
      <c r="A168" s="16" t="s">
        <v>79</v>
      </c>
      <c r="B168" s="8">
        <v>653.79999999999995</v>
      </c>
      <c r="C168" s="25"/>
      <c r="D168" s="26"/>
      <c r="E168" s="25">
        <v>850</v>
      </c>
    </row>
    <row r="169" spans="1:5" x14ac:dyDescent="0.35">
      <c r="A169" s="9" t="s">
        <v>11</v>
      </c>
      <c r="B169" s="8">
        <v>653.79999999999995</v>
      </c>
      <c r="C169" s="18"/>
      <c r="D169" s="17"/>
      <c r="E169" s="8">
        <f>SUM(E168:E168)</f>
        <v>850</v>
      </c>
    </row>
    <row r="170" spans="1:5" x14ac:dyDescent="0.35">
      <c r="A170" s="123" t="s">
        <v>80</v>
      </c>
      <c r="B170" s="123"/>
      <c r="C170" s="123"/>
      <c r="D170" s="123"/>
      <c r="E170" s="123"/>
    </row>
    <row r="171" spans="1:5" x14ac:dyDescent="0.35">
      <c r="A171" s="19" t="s">
        <v>81</v>
      </c>
      <c r="B171" s="8">
        <v>474</v>
      </c>
      <c r="C171" s="18"/>
      <c r="D171" s="17"/>
      <c r="E171" s="24">
        <v>600</v>
      </c>
    </row>
    <row r="172" spans="1:5" x14ac:dyDescent="0.35">
      <c r="A172" s="9" t="s">
        <v>11</v>
      </c>
      <c r="B172" s="8">
        <v>474</v>
      </c>
      <c r="C172" s="18"/>
      <c r="D172" s="17"/>
      <c r="E172" s="24">
        <v>600</v>
      </c>
    </row>
    <row r="173" spans="1:5" x14ac:dyDescent="0.35">
      <c r="A173" s="123" t="s">
        <v>54</v>
      </c>
      <c r="B173" s="123"/>
      <c r="C173" s="123"/>
      <c r="D173" s="123"/>
      <c r="E173" s="123"/>
    </row>
    <row r="174" spans="1:5" x14ac:dyDescent="0.35">
      <c r="A174" s="20" t="s">
        <v>82</v>
      </c>
      <c r="B174" s="8">
        <v>404.1</v>
      </c>
      <c r="C174" s="21"/>
      <c r="D174" s="22"/>
      <c r="E174" s="21">
        <v>500</v>
      </c>
    </row>
    <row r="175" spans="1:5" x14ac:dyDescent="0.35">
      <c r="A175" s="9" t="s">
        <v>11</v>
      </c>
      <c r="B175" s="8">
        <v>404.1</v>
      </c>
      <c r="C175" s="18"/>
      <c r="D175" s="17"/>
      <c r="E175" s="21">
        <v>500</v>
      </c>
    </row>
    <row r="176" spans="1:5" x14ac:dyDescent="0.35">
      <c r="A176" s="123" t="s">
        <v>55</v>
      </c>
      <c r="B176" s="123"/>
      <c r="C176" s="123"/>
      <c r="D176" s="123"/>
      <c r="E176" s="123"/>
    </row>
    <row r="177" spans="1:5" x14ac:dyDescent="0.35">
      <c r="A177" s="27" t="s">
        <v>83</v>
      </c>
      <c r="B177" s="8">
        <v>592.6</v>
      </c>
      <c r="C177" s="18"/>
      <c r="D177" s="17"/>
      <c r="E177" s="8">
        <v>750</v>
      </c>
    </row>
    <row r="178" spans="1:5" x14ac:dyDescent="0.35">
      <c r="A178" s="9" t="s">
        <v>11</v>
      </c>
      <c r="B178" s="8">
        <v>592.6</v>
      </c>
      <c r="C178" s="18"/>
      <c r="D178" s="17"/>
      <c r="E178" s="8">
        <v>750</v>
      </c>
    </row>
    <row r="179" spans="1:5" x14ac:dyDescent="0.3">
      <c r="A179" s="124" t="s">
        <v>84</v>
      </c>
      <c r="B179" s="124"/>
      <c r="C179" s="124"/>
      <c r="D179" s="124"/>
      <c r="E179" s="124"/>
    </row>
    <row r="180" spans="1:5" x14ac:dyDescent="0.35">
      <c r="A180" s="19" t="s">
        <v>85</v>
      </c>
      <c r="B180" s="24">
        <v>1650</v>
      </c>
      <c r="C180" s="18"/>
      <c r="D180" s="17"/>
      <c r="E180" s="8">
        <v>2200</v>
      </c>
    </row>
    <row r="181" spans="1:5" x14ac:dyDescent="0.35">
      <c r="A181" s="9" t="s">
        <v>11</v>
      </c>
      <c r="B181" s="24">
        <v>1650</v>
      </c>
      <c r="C181" s="8"/>
      <c r="D181" s="17"/>
      <c r="E181" s="8">
        <v>2200</v>
      </c>
    </row>
    <row r="182" spans="1:5" s="29" customFormat="1" x14ac:dyDescent="0.3">
      <c r="A182" s="125" t="s">
        <v>86</v>
      </c>
      <c r="B182" s="125"/>
      <c r="C182" s="125"/>
      <c r="D182" s="125"/>
      <c r="E182" s="125"/>
    </row>
    <row r="183" spans="1:5" s="29" customFormat="1" x14ac:dyDescent="0.3">
      <c r="A183" s="7" t="s">
        <v>101</v>
      </c>
      <c r="B183" s="81">
        <v>3500</v>
      </c>
      <c r="C183" s="30"/>
      <c r="D183" s="30"/>
      <c r="E183" s="81">
        <v>6000</v>
      </c>
    </row>
    <row r="184" spans="1:5" s="29" customFormat="1" x14ac:dyDescent="0.3">
      <c r="A184" s="7" t="s">
        <v>102</v>
      </c>
      <c r="B184" s="81">
        <v>1100</v>
      </c>
      <c r="C184" s="30"/>
      <c r="D184" s="30"/>
      <c r="E184" s="81">
        <v>1500</v>
      </c>
    </row>
    <row r="185" spans="1:5" s="29" customFormat="1" x14ac:dyDescent="0.35">
      <c r="A185" s="9" t="s">
        <v>11</v>
      </c>
      <c r="B185" s="8">
        <v>4600</v>
      </c>
      <c r="C185" s="8"/>
      <c r="D185" s="17"/>
      <c r="E185" s="8">
        <v>7500</v>
      </c>
    </row>
    <row r="186" spans="1:5" s="29" customFormat="1" x14ac:dyDescent="0.3">
      <c r="A186" s="126" t="s">
        <v>87</v>
      </c>
      <c r="B186" s="126"/>
      <c r="C186" s="126"/>
      <c r="D186" s="126"/>
      <c r="E186" s="126"/>
    </row>
    <row r="187" spans="1:5" customFormat="1" x14ac:dyDescent="0.35">
      <c r="A187" s="31" t="s">
        <v>88</v>
      </c>
      <c r="B187" s="4">
        <v>2095</v>
      </c>
      <c r="C187" s="4"/>
      <c r="D187" s="32"/>
      <c r="E187" s="23">
        <v>2800</v>
      </c>
    </row>
    <row r="188" spans="1:5" customFormat="1" x14ac:dyDescent="0.35">
      <c r="A188" s="9" t="s">
        <v>11</v>
      </c>
      <c r="B188" s="4">
        <v>2095</v>
      </c>
      <c r="C188" s="4"/>
      <c r="D188" s="32"/>
      <c r="E188" s="23">
        <v>2800</v>
      </c>
    </row>
    <row r="189" spans="1:5" ht="34.799999999999997" x14ac:dyDescent="0.3">
      <c r="A189" s="33" t="s">
        <v>27</v>
      </c>
      <c r="B189" s="34">
        <f>B188+B185+B181+B178+B175+B172+B169+B166+B163+B160+B157+B154+B151+B148+B145+B142+B139+B136+B133+B130+B127+B124+B121+B118</f>
        <v>29549.949999999997</v>
      </c>
      <c r="C189" s="11"/>
      <c r="D189" s="35"/>
      <c r="E189" s="11">
        <f>E188+E185+E181+E178+E175+E172+E169+E166+E163+E160+E157+E154+E151+E148+E145+E142+E139+E136+E133+E130+E127+E124+E121+E118</f>
        <v>40405</v>
      </c>
    </row>
    <row r="190" spans="1:5" ht="34.799999999999997" x14ac:dyDescent="0.3">
      <c r="A190" s="33" t="s">
        <v>89</v>
      </c>
      <c r="B190" s="36">
        <f>B189+B114</f>
        <v>476225.75</v>
      </c>
      <c r="C190" s="11">
        <f>C114</f>
        <v>100</v>
      </c>
      <c r="D190" s="35"/>
      <c r="E190" s="11">
        <f>E189</f>
        <v>40405</v>
      </c>
    </row>
    <row r="191" spans="1:5" ht="48.75" customHeight="1" x14ac:dyDescent="0.3">
      <c r="A191" s="33" t="s">
        <v>126</v>
      </c>
      <c r="B191" s="36">
        <v>159774.6</v>
      </c>
      <c r="C191" s="11"/>
      <c r="D191" s="35"/>
      <c r="E191" s="11"/>
    </row>
    <row r="192" spans="1:5" ht="24.75" customHeight="1" x14ac:dyDescent="0.3">
      <c r="A192" s="37" t="s">
        <v>90</v>
      </c>
      <c r="B192" s="36">
        <f>B190+B50+B20+B191</f>
        <v>798927.65</v>
      </c>
      <c r="C192" s="11">
        <f>C190+C43</f>
        <v>110</v>
      </c>
      <c r="D192" s="38">
        <f>D43</f>
        <v>48.600000000000009</v>
      </c>
      <c r="E192" s="11">
        <f>E190+E49+E20</f>
        <v>61375</v>
      </c>
    </row>
    <row r="193" spans="1:5" ht="26.25" customHeight="1" x14ac:dyDescent="0.35">
      <c r="A193" s="1"/>
      <c r="B193" s="2"/>
      <c r="C193" s="39"/>
      <c r="D193" s="29"/>
      <c r="E193" s="40"/>
    </row>
    <row r="194" spans="1:5" ht="29.25" customHeight="1" x14ac:dyDescent="0.35">
      <c r="A194" s="1"/>
      <c r="B194" s="78"/>
      <c r="C194" s="39"/>
      <c r="D194" s="29"/>
      <c r="E194" s="40"/>
    </row>
    <row r="195" spans="1:5" ht="4.5" customHeight="1" x14ac:dyDescent="0.35">
      <c r="A195" s="1"/>
      <c r="B195" s="2"/>
      <c r="C195" s="39"/>
      <c r="D195" s="29"/>
      <c r="E195" s="40"/>
    </row>
    <row r="196" spans="1:5" hidden="1" x14ac:dyDescent="0.3">
      <c r="A196" s="41"/>
      <c r="B196" s="2"/>
      <c r="C196" s="39"/>
      <c r="D196" s="29"/>
      <c r="E196" s="40"/>
    </row>
    <row r="197" spans="1:5" x14ac:dyDescent="0.35">
      <c r="A197" s="41" t="s">
        <v>91</v>
      </c>
      <c r="B197" s="42"/>
      <c r="C197" s="43"/>
      <c r="D197" s="43"/>
      <c r="E197" s="44"/>
    </row>
    <row r="198" spans="1:5" x14ac:dyDescent="0.35">
      <c r="A198" s="1" t="s">
        <v>92</v>
      </c>
      <c r="B198" s="2"/>
      <c r="C198" s="39"/>
      <c r="D198" s="29"/>
      <c r="E198" s="40" t="s">
        <v>93</v>
      </c>
    </row>
    <row r="199" spans="1:5" x14ac:dyDescent="0.35">
      <c r="A199" s="1"/>
      <c r="B199" s="2"/>
      <c r="C199" s="39"/>
      <c r="D199" s="29"/>
      <c r="E199" s="40"/>
    </row>
    <row r="200" spans="1:5" x14ac:dyDescent="0.35">
      <c r="A200" s="1"/>
      <c r="B200" s="2"/>
      <c r="C200" s="39"/>
      <c r="D200" s="29"/>
      <c r="E200" s="40"/>
    </row>
    <row r="201" spans="1:5" x14ac:dyDescent="0.35">
      <c r="A201" s="1"/>
      <c r="B201" s="2"/>
      <c r="C201" s="39"/>
      <c r="D201" s="29"/>
      <c r="E201" s="40"/>
    </row>
    <row r="202" spans="1:5" x14ac:dyDescent="0.35">
      <c r="A202" s="1"/>
      <c r="B202" s="2"/>
      <c r="C202" s="39"/>
      <c r="D202" s="29"/>
      <c r="E202" s="40"/>
    </row>
    <row r="203" spans="1:5" x14ac:dyDescent="0.35">
      <c r="A203" s="1"/>
      <c r="B203" s="2"/>
      <c r="C203" s="39"/>
      <c r="D203" s="29"/>
      <c r="E203" s="40"/>
    </row>
    <row r="204" spans="1:5" x14ac:dyDescent="0.35">
      <c r="A204" s="1"/>
      <c r="B204" s="2"/>
      <c r="C204" s="39"/>
      <c r="D204" s="29"/>
      <c r="E204" s="40"/>
    </row>
    <row r="205" spans="1:5" x14ac:dyDescent="0.35">
      <c r="A205" s="1"/>
      <c r="B205" s="2"/>
      <c r="C205" s="39"/>
      <c r="D205" s="29"/>
      <c r="E205" s="40"/>
    </row>
    <row r="206" spans="1:5" x14ac:dyDescent="0.35">
      <c r="A206" s="45"/>
      <c r="B206" s="46"/>
      <c r="C206" s="47"/>
      <c r="D206" s="48"/>
      <c r="E206" s="49"/>
    </row>
  </sheetData>
  <mergeCells count="71">
    <mergeCell ref="A176:E176"/>
    <mergeCell ref="A179:E179"/>
    <mergeCell ref="A182:E182"/>
    <mergeCell ref="A186:E186"/>
    <mergeCell ref="A86:E86"/>
    <mergeCell ref="A158:E158"/>
    <mergeCell ref="A161:E161"/>
    <mergeCell ref="A164:E164"/>
    <mergeCell ref="A167:E167"/>
    <mergeCell ref="A170:E170"/>
    <mergeCell ref="A173:E173"/>
    <mergeCell ref="A140:E140"/>
    <mergeCell ref="A143:E143"/>
    <mergeCell ref="A146:E146"/>
    <mergeCell ref="A149:E149"/>
    <mergeCell ref="A152:E152"/>
    <mergeCell ref="A155:E155"/>
    <mergeCell ref="A122:E122"/>
    <mergeCell ref="A125:E125"/>
    <mergeCell ref="A128:E128"/>
    <mergeCell ref="A131:E131"/>
    <mergeCell ref="A134:E134"/>
    <mergeCell ref="A137:E137"/>
    <mergeCell ref="A119:E119"/>
    <mergeCell ref="A83:E83"/>
    <mergeCell ref="A89:E89"/>
    <mergeCell ref="A92:E92"/>
    <mergeCell ref="A96:E96"/>
    <mergeCell ref="A99:E99"/>
    <mergeCell ref="A102:E102"/>
    <mergeCell ref="A105:E105"/>
    <mergeCell ref="A108:E108"/>
    <mergeCell ref="A111:E111"/>
    <mergeCell ref="A115:E115"/>
    <mergeCell ref="A116:E116"/>
    <mergeCell ref="A80:E80"/>
    <mergeCell ref="A51:E51"/>
    <mergeCell ref="A52:E52"/>
    <mergeCell ref="A53:E53"/>
    <mergeCell ref="A56:E56"/>
    <mergeCell ref="A59:E59"/>
    <mergeCell ref="A65:E65"/>
    <mergeCell ref="A68:E68"/>
    <mergeCell ref="A71:E71"/>
    <mergeCell ref="A74:E74"/>
    <mergeCell ref="A77:E77"/>
    <mergeCell ref="A45:E45"/>
    <mergeCell ref="A21:E21"/>
    <mergeCell ref="A22:E22"/>
    <mergeCell ref="A62:E62"/>
    <mergeCell ref="A24:E24"/>
    <mergeCell ref="A27:E27"/>
    <mergeCell ref="A30:E30"/>
    <mergeCell ref="A34:E34"/>
    <mergeCell ref="A37:E37"/>
    <mergeCell ref="A40:E40"/>
    <mergeCell ref="A44:E44"/>
    <mergeCell ref="A16:E16"/>
    <mergeCell ref="C1:E1"/>
    <mergeCell ref="C2:E2"/>
    <mergeCell ref="C3:E3"/>
    <mergeCell ref="C4:E4"/>
    <mergeCell ref="A5:E5"/>
    <mergeCell ref="A6:A7"/>
    <mergeCell ref="B6:B7"/>
    <mergeCell ref="C6:E6"/>
    <mergeCell ref="A8:E8"/>
    <mergeCell ref="A9:E9"/>
    <mergeCell ref="A10:E10"/>
    <mergeCell ref="A12:E12"/>
    <mergeCell ref="A13:E13"/>
  </mergeCells>
  <pageMargins left="0.70866141732283472" right="0" top="0.39370078740157483" bottom="0" header="0.31496062992125984" footer="0.31496062992125984"/>
  <pageSetup paperSize="9" scale="59" fitToHeight="0" orientation="portrait" r:id="rId1"/>
  <rowBreaks count="5" manualBreakCount="5">
    <brk id="36" max="4" man="1"/>
    <brk id="75" max="4" man="1"/>
    <brk id="124" max="4" man="1"/>
    <brk id="185" max="4" man="1"/>
    <brk id="19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20-80</vt:lpstr>
      <vt:lpstr>'20-80'!Заголовки_для_друку</vt:lpstr>
      <vt:lpstr>'20-80'!Область_друку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</cp:lastModifiedBy>
  <cp:lastPrinted>2020-02-04T08:24:44Z</cp:lastPrinted>
  <dcterms:created xsi:type="dcterms:W3CDTF">2020-01-21T16:41:00Z</dcterms:created>
  <dcterms:modified xsi:type="dcterms:W3CDTF">2020-03-26T12:43:13Z</dcterms:modified>
</cp:coreProperties>
</file>